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activeTab="0"/>
  </bookViews>
  <sheets>
    <sheet name="Preparation" sheetId="1" r:id="rId1"/>
    <sheet name="Discrimination" sheetId="2" r:id="rId2"/>
  </sheets>
  <definedNames/>
  <calcPr fullCalcOnLoad="1"/>
</workbook>
</file>

<file path=xl/sharedStrings.xml><?xml version="1.0" encoding="utf-8"?>
<sst xmlns="http://schemas.openxmlformats.org/spreadsheetml/2006/main" count="206" uniqueCount="84">
  <si>
    <t>Discrimination Profile</t>
  </si>
  <si>
    <t>Area Counts</t>
  </si>
  <si>
    <t>Vol. Flask (ml)</t>
  </si>
  <si>
    <t>Normalize With</t>
  </si>
  <si>
    <t>Decane</t>
  </si>
  <si>
    <t>Contained In Standard</t>
  </si>
  <si>
    <t>CAS</t>
  </si>
  <si>
    <t>Manufacturer</t>
  </si>
  <si>
    <t>Lot #</t>
  </si>
  <si>
    <t>% Purity</t>
  </si>
  <si>
    <t>Retention time</t>
  </si>
  <si>
    <t>Area/Density</t>
  </si>
  <si>
    <t>% of Normalized</t>
  </si>
  <si>
    <t>Mass (g)</t>
  </si>
  <si>
    <t>PA Mass (g)</t>
  </si>
  <si>
    <t>Area/Mass</t>
  </si>
  <si>
    <t>Hexane</t>
  </si>
  <si>
    <t>Heptane</t>
  </si>
  <si>
    <t>Ethylene Glycol</t>
  </si>
  <si>
    <t>Octane</t>
  </si>
  <si>
    <t>Propylene Glycol</t>
  </si>
  <si>
    <t>Nonane</t>
  </si>
  <si>
    <t>Undecane</t>
  </si>
  <si>
    <t>Dodecane</t>
  </si>
  <si>
    <t>Tridecane</t>
  </si>
  <si>
    <t>Tetradecane</t>
  </si>
  <si>
    <t>Pentadecane</t>
  </si>
  <si>
    <t>FID Retention Times (min)</t>
  </si>
  <si>
    <t>Peripheral Recoveries</t>
  </si>
  <si>
    <t xml:space="preserve">Prepared (g/L) </t>
  </si>
  <si>
    <t>Raw Counts</t>
  </si>
  <si>
    <t>Triglyme</t>
  </si>
  <si>
    <t>Methyl Palmitate</t>
  </si>
  <si>
    <t>EGDE</t>
  </si>
  <si>
    <t>Pre-Sample</t>
  </si>
  <si>
    <t>Post-Sample</t>
  </si>
  <si>
    <t xml:space="preserve"> Select Solvent</t>
  </si>
  <si>
    <t>THF</t>
  </si>
  <si>
    <t>Ethlyene Glycol</t>
  </si>
  <si>
    <t>-</t>
  </si>
  <si>
    <t xml:space="preserve"> Pre-Sample</t>
  </si>
  <si>
    <t xml:space="preserve"> Post-Sample</t>
  </si>
  <si>
    <t>25 mL Volumetric Flask</t>
  </si>
  <si>
    <t>BFB</t>
  </si>
  <si>
    <t>QS to 25 mL</t>
  </si>
  <si>
    <t>Mass</t>
  </si>
  <si>
    <t>Component</t>
  </si>
  <si>
    <t>Solvent (MeOH or THF)</t>
  </si>
  <si>
    <t>5 g/L Dilution Stock</t>
  </si>
  <si>
    <t>Volume</t>
  </si>
  <si>
    <t>~10 mL</t>
  </si>
  <si>
    <t>80 uL</t>
  </si>
  <si>
    <t>130 uL</t>
  </si>
  <si>
    <t>To 25 mL</t>
  </si>
  <si>
    <t/>
  </si>
  <si>
    <t>150 uL</t>
  </si>
  <si>
    <t>100 uL</t>
  </si>
  <si>
    <t>500 uL</t>
  </si>
  <si>
    <t>0.140 g</t>
  </si>
  <si>
    <t>IOM</t>
  </si>
  <si>
    <t xml:space="preserve">  5 g/L Dilution Stock</t>
  </si>
  <si>
    <t>110-3-3</t>
  </si>
  <si>
    <t>111-54-9</t>
  </si>
  <si>
    <t>111-82-2</t>
  </si>
  <si>
    <t>124-65-5</t>
  </si>
  <si>
    <t>1120-84-4</t>
  </si>
  <si>
    <t>112-18-3</t>
  </si>
  <si>
    <t>629-21-5</t>
  </si>
  <si>
    <t>629-40-4</t>
  </si>
  <si>
    <t>629-50-9</t>
  </si>
  <si>
    <t>107-59-1</t>
  </si>
  <si>
    <t>57-62-6</t>
  </si>
  <si>
    <t>629-21-1</t>
  </si>
  <si>
    <t>112-55-2</t>
  </si>
  <si>
    <t>112-14-0</t>
  </si>
  <si>
    <t>142-82-5</t>
  </si>
  <si>
    <t>0.1 g/L Triglyme Area Counts</t>
  </si>
  <si>
    <t>Injection #</t>
  </si>
  <si>
    <t>Estimated LOD Study</t>
  </si>
  <si>
    <t>Average AC</t>
  </si>
  <si>
    <t>AC Standard Deviation</t>
  </si>
  <si>
    <t>3x AC Standard Deviation</t>
  </si>
  <si>
    <t>Triglyme Concentration</t>
  </si>
  <si>
    <t>LOD (g/L)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</si>
</sst>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3" fillId="33" borderId="0" xfId="0" applyFont="1" applyFill="1" applyAlignment="1">
      <alignment horizontal="left"/>
    </xf>
    <xf numFmtId="0" fontId="13" fillId="33" borderId="0" xfId="0" applyFont="1" applyFill="1" applyBorder="1" applyAlignment="1">
      <alignment horizontal="right"/>
    </xf>
    <xf numFmtId="0" fontId="14" fillId="33" borderId="0" xfId="0" applyFont="1" applyFill="1" applyAlignment="1">
      <alignment horizontal="center"/>
    </xf>
    <xf numFmtId="164" fontId="4" fillId="35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shrinkToFit="1"/>
    </xf>
    <xf numFmtId="2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166" fontId="0" fillId="35" borderId="0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shrinkToFit="1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shrinkToFit="1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6" fontId="0" fillId="2" borderId="30" xfId="0" applyNumberForma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6" fontId="0" fillId="2" borderId="31" xfId="0" applyNumberFormat="1" applyFill="1" applyBorder="1" applyAlignment="1">
      <alignment horizontal="center"/>
    </xf>
    <xf numFmtId="2" fontId="0" fillId="2" borderId="31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29" xfId="0" applyFill="1" applyBorder="1" applyAlignment="1">
      <alignment horizontal="right"/>
    </xf>
    <xf numFmtId="0" fontId="0" fillId="35" borderId="29" xfId="0" applyFill="1" applyBorder="1" applyAlignment="1">
      <alignment horizontal="center"/>
    </xf>
    <xf numFmtId="0" fontId="0" fillId="35" borderId="14" xfId="0" applyFill="1" applyBorder="1" applyAlignment="1">
      <alignment horizontal="right"/>
    </xf>
    <xf numFmtId="0" fontId="0" fillId="35" borderId="14" xfId="0" applyFill="1" applyBorder="1" applyAlignment="1">
      <alignment horizontal="center"/>
    </xf>
    <xf numFmtId="0" fontId="0" fillId="35" borderId="0" xfId="0" applyFill="1" applyAlignment="1">
      <alignment horizontal="right"/>
    </xf>
    <xf numFmtId="0" fontId="31" fillId="35" borderId="0" xfId="0" applyFont="1" applyFill="1" applyAlignment="1" applyProtection="1">
      <alignment horizont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166" fontId="0" fillId="2" borderId="29" xfId="0" applyNumberFormat="1" applyFill="1" applyBorder="1" applyAlignment="1">
      <alignment horizontal="center"/>
    </xf>
    <xf numFmtId="0" fontId="0" fillId="19" borderId="14" xfId="0" applyFill="1" applyBorder="1" applyAlignment="1">
      <alignment horizontal="right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0" fontId="47" fillId="19" borderId="37" xfId="0" applyFont="1" applyFill="1" applyBorder="1" applyAlignment="1">
      <alignment horizontal="center"/>
    </xf>
    <xf numFmtId="0" fontId="47" fillId="19" borderId="38" xfId="0" applyFont="1" applyFill="1" applyBorder="1" applyAlignment="1">
      <alignment horizontal="center"/>
    </xf>
    <xf numFmtId="0" fontId="47" fillId="19" borderId="39" xfId="0" applyFont="1" applyFill="1" applyBorder="1" applyAlignment="1">
      <alignment horizontal="center"/>
    </xf>
    <xf numFmtId="0" fontId="48" fillId="35" borderId="37" xfId="0" applyFont="1" applyFill="1" applyBorder="1" applyAlignment="1">
      <alignment horizontal="center"/>
    </xf>
    <xf numFmtId="0" fontId="48" fillId="35" borderId="38" xfId="0" applyFont="1" applyFill="1" applyBorder="1" applyAlignment="1">
      <alignment horizontal="center"/>
    </xf>
    <xf numFmtId="0" fontId="48" fillId="35" borderId="39" xfId="0" applyFont="1" applyFill="1" applyBorder="1" applyAlignment="1">
      <alignment horizontal="center"/>
    </xf>
    <xf numFmtId="0" fontId="47" fillId="35" borderId="37" xfId="0" applyFont="1" applyFill="1" applyBorder="1" applyAlignment="1">
      <alignment horizontal="center" vertical="center"/>
    </xf>
    <xf numFmtId="0" fontId="47" fillId="35" borderId="39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/>
    <dxf/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32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2" width="9.140625" style="28" customWidth="1"/>
    <col min="3" max="3" width="22.57421875" style="28" bestFit="1" customWidth="1"/>
    <col min="4" max="4" width="22.57421875" style="83" customWidth="1"/>
    <col min="5" max="5" width="17.57421875" style="28" customWidth="1"/>
    <col min="6" max="6" width="9.140625" style="28" customWidth="1"/>
    <col min="7" max="7" width="10.57421875" style="28" customWidth="1"/>
    <col min="8" max="8" width="13.140625" style="97" customWidth="1"/>
    <col min="9" max="9" width="26.57421875" style="28" bestFit="1" customWidth="1"/>
    <col min="10" max="16384" width="9.140625" style="28" customWidth="1"/>
  </cols>
  <sheetData>
    <row r="1" ht="15.75" thickBot="1"/>
    <row r="2" spans="3:9" ht="21.75" thickBot="1">
      <c r="C2" s="106" t="s">
        <v>60</v>
      </c>
      <c r="D2" s="107"/>
      <c r="E2" s="108"/>
      <c r="H2" s="112" t="s">
        <v>78</v>
      </c>
      <c r="I2" s="113"/>
    </row>
    <row r="3" spans="3:9" ht="15.75" thickBot="1">
      <c r="C3" s="87" t="s">
        <v>46</v>
      </c>
      <c r="D3" s="87" t="s">
        <v>49</v>
      </c>
      <c r="E3" s="87" t="s">
        <v>13</v>
      </c>
      <c r="H3" s="98" t="s">
        <v>77</v>
      </c>
      <c r="I3" s="98" t="s">
        <v>76</v>
      </c>
    </row>
    <row r="4" spans="3:9" ht="15">
      <c r="C4" s="88" t="s">
        <v>42</v>
      </c>
      <c r="D4" s="89" t="s">
        <v>39</v>
      </c>
      <c r="E4" s="99"/>
      <c r="G4" s="92"/>
      <c r="H4" s="102">
        <v>1</v>
      </c>
      <c r="I4" s="99"/>
    </row>
    <row r="5" spans="3:9" ht="15">
      <c r="C5" s="90" t="s">
        <v>47</v>
      </c>
      <c r="D5" s="91" t="s">
        <v>50</v>
      </c>
      <c r="E5" s="100"/>
      <c r="G5" s="92"/>
      <c r="H5" s="101">
        <v>2</v>
      </c>
      <c r="I5" s="99"/>
    </row>
    <row r="6" spans="3:9" ht="15">
      <c r="C6" s="90" t="s">
        <v>43</v>
      </c>
      <c r="D6" s="91" t="s">
        <v>51</v>
      </c>
      <c r="E6" s="100"/>
      <c r="G6" s="92"/>
      <c r="H6" s="101">
        <v>3</v>
      </c>
      <c r="I6" s="99"/>
    </row>
    <row r="7" spans="3:9" ht="15">
      <c r="C7" s="90" t="s">
        <v>31</v>
      </c>
      <c r="D7" s="91" t="s">
        <v>52</v>
      </c>
      <c r="E7" s="100"/>
      <c r="G7" s="92"/>
      <c r="H7" s="101">
        <v>4</v>
      </c>
      <c r="I7" s="99"/>
    </row>
    <row r="8" spans="3:9" ht="15">
      <c r="C8" s="90" t="s">
        <v>44</v>
      </c>
      <c r="D8" s="91" t="s">
        <v>53</v>
      </c>
      <c r="E8" s="100"/>
      <c r="G8" s="92"/>
      <c r="H8" s="101">
        <v>5</v>
      </c>
      <c r="I8" s="99"/>
    </row>
    <row r="9" spans="3:9" ht="15">
      <c r="C9" s="92"/>
      <c r="D9" s="83" t="s">
        <v>54</v>
      </c>
      <c r="G9" s="92"/>
      <c r="H9" s="101">
        <v>6</v>
      </c>
      <c r="I9" s="99"/>
    </row>
    <row r="10" spans="3:9" ht="15">
      <c r="C10" s="92"/>
      <c r="D10" s="83" t="s">
        <v>54</v>
      </c>
      <c r="G10" s="92"/>
      <c r="H10" s="101">
        <v>7</v>
      </c>
      <c r="I10" s="99"/>
    </row>
    <row r="11" ht="15.75" thickBot="1"/>
    <row r="12" spans="3:5" ht="21.75" thickBot="1">
      <c r="C12" s="109" t="s">
        <v>59</v>
      </c>
      <c r="D12" s="110"/>
      <c r="E12" s="111"/>
    </row>
    <row r="13" spans="3:9" ht="15.75" thickBot="1">
      <c r="C13" s="87" t="s">
        <v>46</v>
      </c>
      <c r="D13" s="87" t="s">
        <v>49</v>
      </c>
      <c r="E13" s="87" t="s">
        <v>45</v>
      </c>
      <c r="G13" s="114" t="s">
        <v>79</v>
      </c>
      <c r="H13" s="115"/>
      <c r="I13" s="103">
        <f>IF(ISERROR(AVERAGE(I4:I10)),0,AVERAGE(I4:I10))</f>
        <v>0</v>
      </c>
    </row>
    <row r="14" spans="3:9" ht="15">
      <c r="C14" s="88" t="s">
        <v>42</v>
      </c>
      <c r="D14" s="89" t="s">
        <v>39</v>
      </c>
      <c r="E14" s="99"/>
      <c r="G14" s="114" t="s">
        <v>80</v>
      </c>
      <c r="H14" s="115"/>
      <c r="I14" s="103">
        <f>IF(I13=0,0,STDEV(I4:I10))</f>
        <v>0</v>
      </c>
    </row>
    <row r="15" spans="3:9" ht="15">
      <c r="C15" s="90" t="s">
        <v>47</v>
      </c>
      <c r="D15" s="91" t="s">
        <v>50</v>
      </c>
      <c r="E15" s="100"/>
      <c r="G15" s="114" t="s">
        <v>81</v>
      </c>
      <c r="H15" s="115"/>
      <c r="I15" s="103">
        <f>I14*3</f>
        <v>0</v>
      </c>
    </row>
    <row r="16" spans="3:10" ht="15.75" thickBot="1">
      <c r="C16" s="90" t="s">
        <v>33</v>
      </c>
      <c r="D16" s="91" t="s">
        <v>55</v>
      </c>
      <c r="E16" s="100"/>
      <c r="G16" s="114" t="s">
        <v>82</v>
      </c>
      <c r="H16" s="115"/>
      <c r="I16" s="104">
        <f>IF(ISERROR((VLOOKUP("5 g/L Dilution Stock",Preparation!C14:E31,3,FALSE)-INDEX(Preparation!E:E,MATCH("5 g/L Dilution Stock",Preparation!C:C,FALSE)-1))*(VLOOKUP(F49,Preparation!$C$4:$E$31,3,FALSE)-INDEX(Preparation!E:E,MATCH(F49,Preparation!C:C,FALSE)-1))/(MAX(Preparation!E4:E8)-MIN(Preparation!E4:E8))*1000/H5),"",(VLOOKUP("5 g/L Dilution Stock",Preparation!C14:E31,3,FALSE)-INDEX(Preparation!E:E,MATCH("5 g/L Dilution Stock",Preparation!C:C,FALSE)-1))*(VLOOKUP(F49,Preparation!$C$4:$E$31,3,FALSE)-INDEX(Preparation!E:E,MATCH(F49,Preparation!C:C,FALSE)-1))/(MAX(Preparation!E4:E8)-MIN(Preparation!E4:E8))*1000/H5)</f>
      </c>
      <c r="J16" s="28">
        <f>IF(ISERROR((VLOOKUP("5 g/L Dilution Stock",Preparation!C14:E31,3,FALSE)-INDEX(Preparation!E:E,MATCH("5 g/L Dilution Stock",Preparation!C:C,FALSE)-1))*(VLOOKUP(F49,Preparation!$C$4:$E$31,3,FALSE)-INDEX(Preparation!E:E,MATCH(F49,Preparation!C:C,FALSE)-1))/(MAX(Preparation!E4:E8)-MIN(Preparation!E4:E8))*1000/H5),"",(VLOOKUP("5 g/L Dilution Stock",Preparation!C14:E31,3,FALSE)-INDEX(Preparation!E:E,MATCH("5 g/L Dilution Stock",Preparation!C:C,FALSE)-1))*(VLOOKUP(F49,Preparation!$C$4:$E$31,3,FALSE)-INDEX(Preparation!E:E,MATCH(F49,Preparation!C:C,FALSE)-1))/(MAX(Preparation!E4:E8)-MIN(Preparation!E4:E8))*1000/H5)</f>
      </c>
    </row>
    <row r="17" spans="3:9" ht="15.75" thickBot="1">
      <c r="C17" s="90" t="s">
        <v>26</v>
      </c>
      <c r="D17" s="91" t="s">
        <v>56</v>
      </c>
      <c r="E17" s="100"/>
      <c r="G17" s="114" t="s">
        <v>83</v>
      </c>
      <c r="H17" s="114"/>
      <c r="I17" s="105">
        <f>IF(I13=0,0,I16*I15/I13)</f>
        <v>0</v>
      </c>
    </row>
    <row r="18" spans="3:9" ht="15">
      <c r="C18" s="90" t="s">
        <v>25</v>
      </c>
      <c r="D18" s="91" t="s">
        <v>56</v>
      </c>
      <c r="E18" s="100"/>
      <c r="I18" s="97"/>
    </row>
    <row r="19" spans="3:9" ht="15">
      <c r="C19" s="90" t="s">
        <v>24</v>
      </c>
      <c r="D19" s="91" t="s">
        <v>56</v>
      </c>
      <c r="E19" s="100"/>
      <c r="I19" s="97"/>
    </row>
    <row r="20" spans="3:5" ht="15">
      <c r="C20" s="90" t="s">
        <v>23</v>
      </c>
      <c r="D20" s="91" t="s">
        <v>56</v>
      </c>
      <c r="E20" s="100"/>
    </row>
    <row r="21" spans="3:5" ht="15">
      <c r="C21" s="90" t="s">
        <v>22</v>
      </c>
      <c r="D21" s="91" t="s">
        <v>56</v>
      </c>
      <c r="E21" s="100"/>
    </row>
    <row r="22" spans="3:5" ht="15">
      <c r="C22" s="90" t="s">
        <v>4</v>
      </c>
      <c r="D22" s="91" t="s">
        <v>56</v>
      </c>
      <c r="E22" s="100"/>
    </row>
    <row r="23" spans="3:5" ht="15">
      <c r="C23" s="90" t="s">
        <v>21</v>
      </c>
      <c r="D23" s="91" t="s">
        <v>56</v>
      </c>
      <c r="E23" s="100"/>
    </row>
    <row r="24" spans="3:5" ht="15">
      <c r="C24" s="90" t="s">
        <v>19</v>
      </c>
      <c r="D24" s="91" t="s">
        <v>56</v>
      </c>
      <c r="E24" s="100"/>
    </row>
    <row r="25" spans="3:5" ht="15">
      <c r="C25" s="90" t="s">
        <v>17</v>
      </c>
      <c r="D25" s="91" t="s">
        <v>56</v>
      </c>
      <c r="E25" s="100"/>
    </row>
    <row r="26" spans="3:5" ht="15">
      <c r="C26" s="90" t="s">
        <v>16</v>
      </c>
      <c r="D26" s="91" t="s">
        <v>56</v>
      </c>
      <c r="E26" s="100"/>
    </row>
    <row r="27" spans="3:5" ht="15">
      <c r="C27" s="90" t="s">
        <v>18</v>
      </c>
      <c r="D27" s="91" t="s">
        <v>56</v>
      </c>
      <c r="E27" s="100"/>
    </row>
    <row r="28" spans="3:5" ht="15">
      <c r="C28" s="90" t="s">
        <v>20</v>
      </c>
      <c r="D28" s="91" t="s">
        <v>56</v>
      </c>
      <c r="E28" s="100"/>
    </row>
    <row r="29" spans="3:5" ht="15">
      <c r="C29" s="96" t="s">
        <v>48</v>
      </c>
      <c r="D29" s="91" t="s">
        <v>57</v>
      </c>
      <c r="E29" s="100"/>
    </row>
    <row r="30" spans="3:5" ht="15">
      <c r="C30" s="90" t="s">
        <v>32</v>
      </c>
      <c r="D30" s="91" t="s">
        <v>58</v>
      </c>
      <c r="E30" s="100"/>
    </row>
    <row r="31" spans="3:5" ht="15">
      <c r="C31" s="90" t="s">
        <v>44</v>
      </c>
      <c r="D31" s="91" t="s">
        <v>53</v>
      </c>
      <c r="E31" s="100"/>
    </row>
    <row r="32" ht="15">
      <c r="D32" s="83" t="s">
        <v>54</v>
      </c>
    </row>
  </sheetData>
  <sheetProtection/>
  <mergeCells count="8">
    <mergeCell ref="C2:E2"/>
    <mergeCell ref="C12:E12"/>
    <mergeCell ref="H2:I2"/>
    <mergeCell ref="G17:H17"/>
    <mergeCell ref="G16:H16"/>
    <mergeCell ref="G15:H15"/>
    <mergeCell ref="G14:H14"/>
    <mergeCell ref="G13:H13"/>
  </mergeCells>
  <conditionalFormatting sqref="I17">
    <cfRule type="cellIs" priority="1" dxfId="6" operator="greaterThan">
      <formula>0.02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1"/>
  <sheetViews>
    <sheetView zoomScalePageLayoutView="0" workbookViewId="0" topLeftCell="C22">
      <selection activeCell="G48" sqref="G48"/>
    </sheetView>
  </sheetViews>
  <sheetFormatPr defaultColWidth="9.140625" defaultRowHeight="15"/>
  <cols>
    <col min="1" max="1" width="0.13671875" style="4" hidden="1" customWidth="1"/>
    <col min="2" max="2" width="0.5625" style="0" hidden="1" customWidth="1"/>
    <col min="3" max="3" width="0.13671875" style="0" customWidth="1"/>
    <col min="4" max="4" width="24.28125" style="0" bestFit="1" customWidth="1"/>
    <col min="5" max="5" width="14.140625" style="0" bestFit="1" customWidth="1"/>
    <col min="6" max="6" width="16.28125" style="0" customWidth="1"/>
    <col min="7" max="7" width="17.7109375" style="0" customWidth="1"/>
    <col min="8" max="8" width="15.140625" style="0" customWidth="1"/>
    <col min="9" max="9" width="14.421875" style="0" customWidth="1"/>
    <col min="10" max="10" width="15.140625" style="0" bestFit="1" customWidth="1"/>
    <col min="11" max="11" width="12.421875" style="0" hidden="1" customWidth="1"/>
    <col min="12" max="12" width="15.8515625" style="0" hidden="1" customWidth="1"/>
    <col min="13" max="13" width="12.421875" style="0" bestFit="1" customWidth="1"/>
    <col min="14" max="14" width="12.00390625" style="0" hidden="1" customWidth="1"/>
    <col min="15" max="15" width="13.421875" style="0" hidden="1" customWidth="1"/>
    <col min="16" max="16" width="15.8515625" style="0" bestFit="1" customWidth="1"/>
    <col min="17" max="35" width="8.8515625" style="2" customWidth="1"/>
    <col min="237" max="239" width="0" style="0" hidden="1" customWidth="1"/>
    <col min="240" max="240" width="11.7109375" style="0" bestFit="1" customWidth="1"/>
    <col min="241" max="241" width="7.28125" style="0" bestFit="1" customWidth="1"/>
    <col min="242" max="242" width="7.140625" style="0" bestFit="1" customWidth="1"/>
    <col min="243" max="243" width="13.57421875" style="0" bestFit="1" customWidth="1"/>
    <col min="244" max="244" width="3.140625" style="0" customWidth="1"/>
    <col min="245" max="247" width="0" style="0" hidden="1" customWidth="1"/>
    <col min="248" max="248" width="11.7109375" style="0" bestFit="1" customWidth="1"/>
    <col min="249" max="249" width="7.28125" style="0" customWidth="1"/>
    <col min="250" max="250" width="7.28125" style="0" bestFit="1" customWidth="1"/>
    <col min="251" max="251" width="13.57421875" style="0" bestFit="1" customWidth="1"/>
    <col min="252" max="252" width="3.00390625" style="0" customWidth="1"/>
    <col min="253" max="254" width="0" style="0" hidden="1" customWidth="1"/>
    <col min="255" max="255" width="21.00390625" style="0" customWidth="1"/>
    <col min="256" max="16384" width="0" style="0" hidden="1" customWidth="1"/>
  </cols>
  <sheetData>
    <row r="1" spans="1:16" ht="26.25">
      <c r="A1" s="1"/>
      <c r="D1" s="121" t="s">
        <v>0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5">
      <c r="A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4:16" ht="15.75" thickBot="1">
      <c r="D3" s="27" t="s">
        <v>36</v>
      </c>
      <c r="E3" s="28"/>
      <c r="F3" s="28"/>
      <c r="G3" s="2"/>
      <c r="H3" s="5" t="s">
        <v>2</v>
      </c>
      <c r="I3" s="122"/>
      <c r="J3" s="122"/>
      <c r="K3" s="2"/>
      <c r="L3" s="2"/>
      <c r="M3" s="28"/>
      <c r="N3" s="26"/>
      <c r="O3" s="2"/>
      <c r="P3" s="93" t="s">
        <v>3</v>
      </c>
    </row>
    <row r="4" spans="4:16" ht="13.5" customHeight="1" thickBot="1">
      <c r="D4" s="6" t="s">
        <v>37</v>
      </c>
      <c r="E4" s="28"/>
      <c r="F4" s="28"/>
      <c r="G4" s="9"/>
      <c r="H4" s="6">
        <v>25</v>
      </c>
      <c r="I4" s="25"/>
      <c r="J4" s="29"/>
      <c r="K4" s="28"/>
      <c r="L4" s="28"/>
      <c r="M4" s="26"/>
      <c r="N4" s="26"/>
      <c r="O4" s="2"/>
      <c r="P4" s="94" t="s">
        <v>4</v>
      </c>
    </row>
    <row r="5" spans="4:16" ht="15">
      <c r="D5" s="7"/>
      <c r="E5" s="21"/>
      <c r="F5" s="2"/>
      <c r="G5" s="2"/>
      <c r="H5" s="2"/>
      <c r="I5" s="23"/>
      <c r="J5" s="22"/>
      <c r="K5" s="2"/>
      <c r="L5" s="2"/>
      <c r="M5" s="2"/>
      <c r="N5" s="2"/>
      <c r="O5" s="2"/>
      <c r="P5" s="2"/>
    </row>
    <row r="6" spans="4:16" ht="18.75" customHeight="1" thickBot="1">
      <c r="D6" s="8"/>
      <c r="E6" s="21"/>
      <c r="F6" s="2"/>
      <c r="G6" s="9"/>
      <c r="H6" s="120"/>
      <c r="I6" s="120"/>
      <c r="J6" s="120"/>
      <c r="K6" s="2"/>
      <c r="L6" s="2"/>
      <c r="M6" s="2"/>
      <c r="N6" s="2"/>
      <c r="O6" s="2"/>
      <c r="P6" s="2"/>
    </row>
    <row r="7" spans="4:16" ht="15.75" thickBot="1">
      <c r="D7" s="123" t="s">
        <v>34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4:17" ht="15.75" thickBot="1">
      <c r="D8" s="76" t="s">
        <v>5</v>
      </c>
      <c r="E8" s="77" t="s">
        <v>6</v>
      </c>
      <c r="F8" s="79" t="s">
        <v>7</v>
      </c>
      <c r="G8" s="79" t="s">
        <v>8</v>
      </c>
      <c r="H8" s="79" t="s">
        <v>9</v>
      </c>
      <c r="I8" s="79" t="s">
        <v>10</v>
      </c>
      <c r="J8" s="79" t="s">
        <v>1</v>
      </c>
      <c r="K8" s="11" t="s">
        <v>11</v>
      </c>
      <c r="L8" s="12" t="s">
        <v>12</v>
      </c>
      <c r="M8" s="76" t="s">
        <v>13</v>
      </c>
      <c r="N8" s="78" t="s">
        <v>14</v>
      </c>
      <c r="O8" s="76" t="s">
        <v>15</v>
      </c>
      <c r="P8" s="76" t="s">
        <v>12</v>
      </c>
      <c r="Q8" s="40"/>
    </row>
    <row r="9" spans="4:17" ht="15">
      <c r="D9" s="63" t="s">
        <v>16</v>
      </c>
      <c r="E9" s="36" t="s">
        <v>61</v>
      </c>
      <c r="F9" s="68"/>
      <c r="G9" s="68"/>
      <c r="H9" s="95"/>
      <c r="I9" s="69"/>
      <c r="J9" s="68"/>
      <c r="K9" s="49"/>
      <c r="L9" s="50"/>
      <c r="M9" s="37">
        <f>(VLOOKUP(D9,Preparation!$C$4:$E$31,3,FALSE)-INDEX(Preparation!E:E,MATCH(D9,Preparation!C:C,FALSE)-1))</f>
        <v>0</v>
      </c>
      <c r="N9" s="51">
        <f aca="true" t="shared" si="0" ref="N9:N18">IF(M9="-","-",IF(M9="","",M9*(H9/100)))</f>
        <v>0</v>
      </c>
      <c r="O9" s="38">
        <f>IF(OR(M9=0,M9=""),"",IF(M9="-","-",J9/N9))</f>
      </c>
      <c r="P9" s="54">
        <f aca="true" t="shared" si="1" ref="P9:P18">IF(OR(O9="",M9=""),"",IF(OR(M9="-",D9="EGDE"),"-",O9*100/VLOOKUP($P$4,$D$9:$O$23,12,FALSE)))</f>
      </c>
      <c r="Q9" s="4"/>
    </row>
    <row r="10" spans="4:20" ht="15">
      <c r="D10" s="63" t="s">
        <v>17</v>
      </c>
      <c r="E10" s="36" t="s">
        <v>75</v>
      </c>
      <c r="F10" s="65"/>
      <c r="G10" s="65"/>
      <c r="H10" s="66"/>
      <c r="I10" s="67"/>
      <c r="J10" s="65"/>
      <c r="K10" s="35"/>
      <c r="L10" s="39"/>
      <c r="M10" s="37">
        <f>(VLOOKUP(D10,Preparation!$C$4:$E$31,3,FALSE)-INDEX(Preparation!E:E,MATCH(D10,Preparation!C:C,FALSE)-1))</f>
        <v>0</v>
      </c>
      <c r="N10" s="37">
        <f t="shared" si="0"/>
        <v>0</v>
      </c>
      <c r="O10" s="38">
        <f aca="true" t="shared" si="2" ref="O10:O18">IF(OR(M10=0,M10=""),"",IF(M10="-","-",J10/N10))</f>
      </c>
      <c r="P10" s="54">
        <f t="shared" si="1"/>
      </c>
      <c r="Q10" s="32"/>
      <c r="R10" s="31"/>
      <c r="S10" s="31"/>
      <c r="T10" s="31"/>
    </row>
    <row r="11" spans="4:20" ht="15">
      <c r="D11" s="63" t="s">
        <v>19</v>
      </c>
      <c r="E11" s="36" t="s">
        <v>62</v>
      </c>
      <c r="F11" s="65"/>
      <c r="G11" s="65"/>
      <c r="H11" s="66"/>
      <c r="I11" s="67"/>
      <c r="J11" s="65"/>
      <c r="K11" s="35"/>
      <c r="L11" s="39"/>
      <c r="M11" s="37">
        <f>(VLOOKUP(D11,Preparation!$C$4:$E$31,3,FALSE)-INDEX(Preparation!E:E,MATCH(D11,Preparation!C:C,FALSE)-1))</f>
        <v>0</v>
      </c>
      <c r="N11" s="37">
        <f t="shared" si="0"/>
        <v>0</v>
      </c>
      <c r="O11" s="38">
        <f t="shared" si="2"/>
      </c>
      <c r="P11" s="54">
        <f t="shared" si="1"/>
      </c>
      <c r="Q11" s="32"/>
      <c r="R11" s="31"/>
      <c r="S11" s="31"/>
      <c r="T11" s="31"/>
    </row>
    <row r="12" spans="4:20" ht="15">
      <c r="D12" s="63" t="s">
        <v>21</v>
      </c>
      <c r="E12" s="36" t="s">
        <v>63</v>
      </c>
      <c r="F12" s="65"/>
      <c r="G12" s="65"/>
      <c r="H12" s="66"/>
      <c r="I12" s="67"/>
      <c r="J12" s="65"/>
      <c r="K12" s="35"/>
      <c r="L12" s="39"/>
      <c r="M12" s="37">
        <f>(VLOOKUP(D12,Preparation!$C$4:$E$31,3,FALSE)-INDEX(Preparation!E:E,MATCH(D12,Preparation!C:C,FALSE)-1))</f>
        <v>0</v>
      </c>
      <c r="N12" s="37">
        <f t="shared" si="0"/>
        <v>0</v>
      </c>
      <c r="O12" s="38">
        <f t="shared" si="2"/>
      </c>
      <c r="P12" s="54">
        <f t="shared" si="1"/>
      </c>
      <c r="Q12" s="32"/>
      <c r="R12" s="31"/>
      <c r="S12" s="31"/>
      <c r="T12" s="31"/>
    </row>
    <row r="13" spans="4:20" ht="15">
      <c r="D13" s="63" t="s">
        <v>4</v>
      </c>
      <c r="E13" s="36" t="s">
        <v>64</v>
      </c>
      <c r="F13" s="65"/>
      <c r="G13" s="65"/>
      <c r="H13" s="66"/>
      <c r="I13" s="67"/>
      <c r="J13" s="65"/>
      <c r="K13" s="35"/>
      <c r="L13" s="39"/>
      <c r="M13" s="37">
        <f>(VLOOKUP(D13,Preparation!$C$4:$E$31,3,FALSE)-INDEX(Preparation!E:E,MATCH(D13,Preparation!C:C,FALSE)-1))</f>
        <v>0</v>
      </c>
      <c r="N13" s="37">
        <f t="shared" si="0"/>
        <v>0</v>
      </c>
      <c r="O13" s="38">
        <f t="shared" si="2"/>
      </c>
      <c r="P13" s="54">
        <f t="shared" si="1"/>
      </c>
      <c r="Q13" s="32"/>
      <c r="R13" s="31"/>
      <c r="S13" s="31"/>
      <c r="T13" s="31"/>
    </row>
    <row r="14" spans="4:20" ht="15">
      <c r="D14" s="63" t="s">
        <v>22</v>
      </c>
      <c r="E14" s="36" t="s">
        <v>65</v>
      </c>
      <c r="F14" s="65"/>
      <c r="G14" s="65"/>
      <c r="H14" s="66"/>
      <c r="I14" s="67"/>
      <c r="J14" s="65"/>
      <c r="K14" s="35"/>
      <c r="L14" s="39"/>
      <c r="M14" s="37">
        <f>(VLOOKUP(D14,Preparation!$C$4:$E$31,3,FALSE)-INDEX(Preparation!E:E,MATCH(D14,Preparation!C:C,FALSE)-1))</f>
        <v>0</v>
      </c>
      <c r="N14" s="37">
        <f t="shared" si="0"/>
        <v>0</v>
      </c>
      <c r="O14" s="38">
        <f t="shared" si="2"/>
      </c>
      <c r="P14" s="54">
        <f t="shared" si="1"/>
      </c>
      <c r="Q14" s="32"/>
      <c r="R14" s="31"/>
      <c r="S14" s="31"/>
      <c r="T14" s="31"/>
    </row>
    <row r="15" spans="4:20" ht="15">
      <c r="D15" s="63" t="s">
        <v>23</v>
      </c>
      <c r="E15" s="36" t="s">
        <v>66</v>
      </c>
      <c r="F15" s="65"/>
      <c r="G15" s="65"/>
      <c r="H15" s="66"/>
      <c r="I15" s="67"/>
      <c r="J15" s="65"/>
      <c r="K15" s="35"/>
      <c r="L15" s="39"/>
      <c r="M15" s="37">
        <f>(VLOOKUP(D15,Preparation!$C$4:$E$31,3,FALSE)-INDEX(Preparation!E:E,MATCH(D15,Preparation!C:C,FALSE)-1))</f>
        <v>0</v>
      </c>
      <c r="N15" s="37">
        <f t="shared" si="0"/>
        <v>0</v>
      </c>
      <c r="O15" s="38">
        <f t="shared" si="2"/>
      </c>
      <c r="P15" s="54">
        <f t="shared" si="1"/>
      </c>
      <c r="Q15" s="32"/>
      <c r="R15" s="31"/>
      <c r="S15" s="31"/>
      <c r="T15" s="31"/>
    </row>
    <row r="16" spans="4:20" ht="15">
      <c r="D16" s="63" t="s">
        <v>24</v>
      </c>
      <c r="E16" s="36" t="s">
        <v>67</v>
      </c>
      <c r="F16" s="65"/>
      <c r="G16" s="65"/>
      <c r="H16" s="66"/>
      <c r="I16" s="67"/>
      <c r="J16" s="65"/>
      <c r="K16" s="35"/>
      <c r="L16" s="39"/>
      <c r="M16" s="37">
        <f>(VLOOKUP(D16,Preparation!$C$4:$E$31,3,FALSE)-INDEX(Preparation!E:E,MATCH(D16,Preparation!C:C,FALSE)-1))</f>
        <v>0</v>
      </c>
      <c r="N16" s="37">
        <f t="shared" si="0"/>
        <v>0</v>
      </c>
      <c r="O16" s="38">
        <f t="shared" si="2"/>
      </c>
      <c r="P16" s="54">
        <f t="shared" si="1"/>
      </c>
      <c r="Q16" s="32"/>
      <c r="R16" s="31"/>
      <c r="S16" s="31"/>
      <c r="T16" s="31"/>
    </row>
    <row r="17" spans="4:20" ht="15">
      <c r="D17" s="63" t="s">
        <v>25</v>
      </c>
      <c r="E17" s="36" t="s">
        <v>68</v>
      </c>
      <c r="F17" s="65"/>
      <c r="G17" s="65"/>
      <c r="H17" s="66"/>
      <c r="I17" s="67"/>
      <c r="J17" s="65"/>
      <c r="K17" s="35"/>
      <c r="L17" s="39"/>
      <c r="M17" s="37">
        <f>(VLOOKUP(D17,Preparation!$C$4:$E$31,3,FALSE)-INDEX(Preparation!E:E,MATCH(D17,Preparation!C:C,FALSE)-1))</f>
        <v>0</v>
      </c>
      <c r="N17" s="37">
        <f t="shared" si="0"/>
        <v>0</v>
      </c>
      <c r="O17" s="38">
        <f t="shared" si="2"/>
      </c>
      <c r="P17" s="54">
        <f t="shared" si="1"/>
      </c>
      <c r="Q17" s="32"/>
      <c r="R17" s="31"/>
      <c r="S17" s="31"/>
      <c r="T17" s="31"/>
    </row>
    <row r="18" spans="4:20" ht="15.75" thickBot="1">
      <c r="D18" s="64" t="s">
        <v>26</v>
      </c>
      <c r="E18" s="61" t="s">
        <v>69</v>
      </c>
      <c r="F18" s="73"/>
      <c r="G18" s="73"/>
      <c r="H18" s="74"/>
      <c r="I18" s="75"/>
      <c r="J18" s="73"/>
      <c r="K18" s="55"/>
      <c r="L18" s="56"/>
      <c r="M18" s="57">
        <f>(VLOOKUP(D18,Preparation!$C$4:$E$31,3,FALSE)-INDEX(Preparation!E:E,MATCH(D18,Preparation!C:C,FALSE)-1))</f>
        <v>0</v>
      </c>
      <c r="N18" s="57">
        <f t="shared" si="0"/>
        <v>0</v>
      </c>
      <c r="O18" s="58">
        <f t="shared" si="2"/>
      </c>
      <c r="P18" s="59">
        <f t="shared" si="1"/>
      </c>
      <c r="Q18" s="32"/>
      <c r="R18" s="31"/>
      <c r="S18" s="31"/>
      <c r="T18" s="31"/>
    </row>
    <row r="19" spans="4:20" ht="15">
      <c r="D19" s="80" t="s">
        <v>18</v>
      </c>
      <c r="E19" s="60" t="s">
        <v>70</v>
      </c>
      <c r="F19" s="70"/>
      <c r="G19" s="70"/>
      <c r="H19" s="70" t="s">
        <v>39</v>
      </c>
      <c r="I19" s="72"/>
      <c r="J19" s="70"/>
      <c r="K19" s="49"/>
      <c r="L19" s="50"/>
      <c r="M19" s="49" t="s">
        <v>39</v>
      </c>
      <c r="N19" s="51" t="str">
        <f>IF(M19="-","-",IF(M19="","",M19/(H19/100)))</f>
        <v>-</v>
      </c>
      <c r="O19" s="52" t="s">
        <v>39</v>
      </c>
      <c r="P19" s="53" t="s">
        <v>39</v>
      </c>
      <c r="Q19" s="32"/>
      <c r="R19" s="31"/>
      <c r="S19" s="31"/>
      <c r="T19" s="31"/>
    </row>
    <row r="20" spans="4:20" ht="15">
      <c r="D20" s="81" t="s">
        <v>20</v>
      </c>
      <c r="E20" s="36" t="s">
        <v>71</v>
      </c>
      <c r="F20" s="65"/>
      <c r="G20" s="65"/>
      <c r="H20" s="65" t="s">
        <v>39</v>
      </c>
      <c r="I20" s="67"/>
      <c r="J20" s="65"/>
      <c r="K20" s="35"/>
      <c r="L20" s="39"/>
      <c r="M20" s="35" t="s">
        <v>39</v>
      </c>
      <c r="N20" s="37" t="str">
        <f>IF(M20="-","-",IF(M20="","",M20/(H20/100)))</f>
        <v>-</v>
      </c>
      <c r="O20" s="38" t="s">
        <v>39</v>
      </c>
      <c r="P20" s="54" t="s">
        <v>39</v>
      </c>
      <c r="Q20" s="32"/>
      <c r="R20" s="31"/>
      <c r="S20" s="31"/>
      <c r="T20" s="31"/>
    </row>
    <row r="21" spans="4:20" ht="15">
      <c r="D21" s="81" t="s">
        <v>33</v>
      </c>
      <c r="E21" s="36" t="s">
        <v>72</v>
      </c>
      <c r="F21" s="65"/>
      <c r="G21" s="65"/>
      <c r="H21" s="65"/>
      <c r="I21" s="67"/>
      <c r="J21" s="65"/>
      <c r="K21" s="35"/>
      <c r="L21" s="39"/>
      <c r="M21" s="37" t="s">
        <v>39</v>
      </c>
      <c r="N21" s="37" t="str">
        <f>IF(M21="-","-",IF(M21="","",M21/(H21/100)))</f>
        <v>-</v>
      </c>
      <c r="O21" s="38" t="s">
        <v>39</v>
      </c>
      <c r="P21" s="54" t="s">
        <v>39</v>
      </c>
      <c r="Q21" s="32"/>
      <c r="R21" s="31"/>
      <c r="S21" s="31"/>
      <c r="T21" s="31"/>
    </row>
    <row r="22" spans="1:35" s="30" customFormat="1" ht="15">
      <c r="A22" s="32"/>
      <c r="D22" s="81" t="s">
        <v>31</v>
      </c>
      <c r="E22" s="36" t="s">
        <v>73</v>
      </c>
      <c r="F22" s="65"/>
      <c r="G22" s="65"/>
      <c r="H22" s="65"/>
      <c r="I22" s="67"/>
      <c r="J22" s="65"/>
      <c r="K22" s="35"/>
      <c r="L22" s="39"/>
      <c r="M22" s="37" t="s">
        <v>39</v>
      </c>
      <c r="N22" s="37" t="str">
        <f>IF(M22="-","-",IF(M22="","",M22/(H22/100)))</f>
        <v>-</v>
      </c>
      <c r="O22" s="38" t="s">
        <v>39</v>
      </c>
      <c r="P22" s="54" t="s">
        <v>39</v>
      </c>
      <c r="Q22" s="3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4:20" ht="15.75" thickBot="1">
      <c r="D23" s="82" t="s">
        <v>32</v>
      </c>
      <c r="E23" s="61" t="s">
        <v>74</v>
      </c>
      <c r="F23" s="73"/>
      <c r="G23" s="73"/>
      <c r="H23" s="73" t="s">
        <v>39</v>
      </c>
      <c r="I23" s="75"/>
      <c r="J23" s="73"/>
      <c r="K23" s="55"/>
      <c r="L23" s="56"/>
      <c r="M23" s="57" t="s">
        <v>39</v>
      </c>
      <c r="N23" s="57" t="str">
        <f>IF(M23="-","-",IF(M23="","",M23/(H23/100)))</f>
        <v>-</v>
      </c>
      <c r="O23" s="58" t="s">
        <v>39</v>
      </c>
      <c r="P23" s="59" t="s">
        <v>39</v>
      </c>
      <c r="Q23" s="32"/>
      <c r="R23" s="31"/>
      <c r="S23" s="31"/>
      <c r="T23" s="31"/>
    </row>
    <row r="24" spans="4:16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4:16" ht="15.75" thickBot="1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4:16" ht="15.75" thickBot="1">
      <c r="D26" s="123" t="s">
        <v>35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5"/>
    </row>
    <row r="27" spans="4:17" ht="15.75" thickBot="1">
      <c r="D27" s="84" t="s">
        <v>5</v>
      </c>
      <c r="E27" s="85" t="s">
        <v>6</v>
      </c>
      <c r="F27" s="86" t="s">
        <v>7</v>
      </c>
      <c r="G27" s="86" t="s">
        <v>8</v>
      </c>
      <c r="H27" s="86" t="s">
        <v>9</v>
      </c>
      <c r="I27" s="86" t="s">
        <v>10</v>
      </c>
      <c r="J27" s="86" t="s">
        <v>1</v>
      </c>
      <c r="K27" s="33" t="s">
        <v>11</v>
      </c>
      <c r="L27" s="34" t="s">
        <v>12</v>
      </c>
      <c r="M27" s="84" t="s">
        <v>13</v>
      </c>
      <c r="N27" s="78" t="s">
        <v>14</v>
      </c>
      <c r="O27" s="84" t="s">
        <v>15</v>
      </c>
      <c r="P27" s="84" t="s">
        <v>12</v>
      </c>
      <c r="Q27" s="40"/>
    </row>
    <row r="28" spans="4:17" ht="15">
      <c r="D28" s="62" t="s">
        <v>16</v>
      </c>
      <c r="E28" s="60" t="s">
        <v>61</v>
      </c>
      <c r="F28" s="70"/>
      <c r="G28" s="70"/>
      <c r="H28" s="71"/>
      <c r="I28" s="72"/>
      <c r="J28" s="70"/>
      <c r="K28" s="49"/>
      <c r="L28" s="50"/>
      <c r="M28" s="51">
        <f>(VLOOKUP(D28,Preparation!$C$4:$E$31,3,FALSE)-INDEX(Preparation!E:E,MATCH(D28,Preparation!C:C,FALSE)-1))</f>
        <v>0</v>
      </c>
      <c r="N28" s="51">
        <f aca="true" t="shared" si="3" ref="N28:N37">IF(M28="-","-",IF(M28="","",M28*(H28/100)))</f>
        <v>0</v>
      </c>
      <c r="O28" s="52">
        <f>IF(OR(M28=0,M28=""),"",IF(M28="-","-",J28/N28))</f>
      </c>
      <c r="P28" s="53">
        <f>IF(OR(O28="",M28=""),"",IF(OR(M28="-",D28="EGDE"),"-",O28*100/VLOOKUP($P$4,$D$28:$O$42,12,FALSE)))</f>
      </c>
      <c r="Q28" s="4"/>
    </row>
    <row r="29" spans="4:17" ht="15">
      <c r="D29" s="63" t="s">
        <v>17</v>
      </c>
      <c r="E29" s="36" t="s">
        <v>75</v>
      </c>
      <c r="F29" s="65"/>
      <c r="G29" s="65"/>
      <c r="H29" s="66"/>
      <c r="I29" s="67"/>
      <c r="J29" s="65"/>
      <c r="K29" s="35"/>
      <c r="L29" s="39"/>
      <c r="M29" s="37">
        <f>(VLOOKUP(D29,Preparation!$C$4:$E$31,3,FALSE)-INDEX(Preparation!E:E,MATCH(D29,Preparation!C:C,FALSE)-1))</f>
        <v>0</v>
      </c>
      <c r="N29" s="37">
        <f t="shared" si="3"/>
        <v>0</v>
      </c>
      <c r="O29" s="38">
        <f aca="true" t="shared" si="4" ref="O29:O37">IF(OR(M29=0,M29=""),"",IF(M29="-","-",J29/N29))</f>
      </c>
      <c r="P29" s="54">
        <f aca="true" t="shared" si="5" ref="P29:P37">IF(OR(O29="",M29=""),"",IF(OR(M29="-",D29="EGDE"),"-",O29*100/VLOOKUP($P$4,$D$28:$O$42,12,FALSE)))</f>
      </c>
      <c r="Q29" s="4"/>
    </row>
    <row r="30" spans="4:17" ht="15">
      <c r="D30" s="63" t="s">
        <v>19</v>
      </c>
      <c r="E30" s="36" t="s">
        <v>62</v>
      </c>
      <c r="F30" s="65"/>
      <c r="G30" s="65"/>
      <c r="H30" s="66"/>
      <c r="I30" s="67"/>
      <c r="J30" s="65"/>
      <c r="K30" s="35"/>
      <c r="L30" s="39"/>
      <c r="M30" s="37">
        <f>(VLOOKUP(D30,Preparation!$C$4:$E$31,3,FALSE)-INDEX(Preparation!E:E,MATCH(D30,Preparation!C:C,FALSE)-1))</f>
        <v>0</v>
      </c>
      <c r="N30" s="37">
        <f t="shared" si="3"/>
        <v>0</v>
      </c>
      <c r="O30" s="38">
        <f t="shared" si="4"/>
      </c>
      <c r="P30" s="54">
        <f t="shared" si="5"/>
      </c>
      <c r="Q30" s="4"/>
    </row>
    <row r="31" spans="4:17" ht="15">
      <c r="D31" s="63" t="s">
        <v>21</v>
      </c>
      <c r="E31" s="36" t="s">
        <v>63</v>
      </c>
      <c r="F31" s="65"/>
      <c r="G31" s="65"/>
      <c r="H31" s="66"/>
      <c r="I31" s="67"/>
      <c r="J31" s="65"/>
      <c r="K31" s="35"/>
      <c r="L31" s="39"/>
      <c r="M31" s="37">
        <f>(VLOOKUP(D31,Preparation!$C$4:$E$31,3,FALSE)-INDEX(Preparation!E:E,MATCH(D31,Preparation!C:C,FALSE)-1))</f>
        <v>0</v>
      </c>
      <c r="N31" s="37">
        <f t="shared" si="3"/>
        <v>0</v>
      </c>
      <c r="O31" s="38">
        <f t="shared" si="4"/>
      </c>
      <c r="P31" s="54">
        <f t="shared" si="5"/>
      </c>
      <c r="Q31" s="4"/>
    </row>
    <row r="32" spans="4:17" ht="15">
      <c r="D32" s="63" t="s">
        <v>4</v>
      </c>
      <c r="E32" s="36" t="s">
        <v>64</v>
      </c>
      <c r="F32" s="65"/>
      <c r="G32" s="65"/>
      <c r="H32" s="66"/>
      <c r="I32" s="67"/>
      <c r="J32" s="65"/>
      <c r="K32" s="35"/>
      <c r="L32" s="39"/>
      <c r="M32" s="37">
        <f>(VLOOKUP(D32,Preparation!$C$4:$E$31,3,FALSE)-INDEX(Preparation!E:E,MATCH(D32,Preparation!C:C,FALSE)-1))</f>
        <v>0</v>
      </c>
      <c r="N32" s="37">
        <f t="shared" si="3"/>
        <v>0</v>
      </c>
      <c r="O32" s="38">
        <f t="shared" si="4"/>
      </c>
      <c r="P32" s="54">
        <f>IF(OR(O32="",M32=""),"",IF(OR(M32="-",D32="EGDE"),"-",O32*100/VLOOKUP($P$4,$D$28:$O$42,12,FALSE)))</f>
      </c>
      <c r="Q32" s="4"/>
    </row>
    <row r="33" spans="4:17" ht="15">
      <c r="D33" s="63" t="s">
        <v>22</v>
      </c>
      <c r="E33" s="36" t="s">
        <v>65</v>
      </c>
      <c r="F33" s="65"/>
      <c r="G33" s="65"/>
      <c r="H33" s="66"/>
      <c r="I33" s="67"/>
      <c r="J33" s="65"/>
      <c r="K33" s="35"/>
      <c r="L33" s="39"/>
      <c r="M33" s="37">
        <f>(VLOOKUP(D33,Preparation!$C$4:$E$31,3,FALSE)-INDEX(Preparation!E:E,MATCH(D33,Preparation!C:C,FALSE)-1))</f>
        <v>0</v>
      </c>
      <c r="N33" s="37">
        <f t="shared" si="3"/>
        <v>0</v>
      </c>
      <c r="O33" s="38">
        <f t="shared" si="4"/>
      </c>
      <c r="P33" s="54">
        <f t="shared" si="5"/>
      </c>
      <c r="Q33" s="4"/>
    </row>
    <row r="34" spans="4:17" ht="15">
      <c r="D34" s="63" t="s">
        <v>23</v>
      </c>
      <c r="E34" s="36" t="s">
        <v>66</v>
      </c>
      <c r="F34" s="65"/>
      <c r="G34" s="65"/>
      <c r="H34" s="66"/>
      <c r="I34" s="67"/>
      <c r="J34" s="65"/>
      <c r="K34" s="35"/>
      <c r="L34" s="39"/>
      <c r="M34" s="37">
        <f>(VLOOKUP(D34,Preparation!$C$4:$E$31,3,FALSE)-INDEX(Preparation!E:E,MATCH(D34,Preparation!C:C,FALSE)-1))</f>
        <v>0</v>
      </c>
      <c r="N34" s="37">
        <f t="shared" si="3"/>
        <v>0</v>
      </c>
      <c r="O34" s="38">
        <f t="shared" si="4"/>
      </c>
      <c r="P34" s="54">
        <f t="shared" si="5"/>
      </c>
      <c r="Q34" s="4"/>
    </row>
    <row r="35" spans="4:17" ht="15">
      <c r="D35" s="63" t="s">
        <v>24</v>
      </c>
      <c r="E35" s="36" t="s">
        <v>67</v>
      </c>
      <c r="F35" s="65"/>
      <c r="G35" s="65"/>
      <c r="H35" s="66"/>
      <c r="I35" s="67"/>
      <c r="J35" s="65"/>
      <c r="K35" s="35"/>
      <c r="L35" s="39"/>
      <c r="M35" s="37">
        <f>(VLOOKUP(D35,Preparation!$C$4:$E$31,3,FALSE)-INDEX(Preparation!E:E,MATCH(D35,Preparation!C:C,FALSE)-1))</f>
        <v>0</v>
      </c>
      <c r="N35" s="37">
        <f t="shared" si="3"/>
        <v>0</v>
      </c>
      <c r="O35" s="38">
        <f t="shared" si="4"/>
      </c>
      <c r="P35" s="54">
        <f t="shared" si="5"/>
      </c>
      <c r="Q35" s="4"/>
    </row>
    <row r="36" spans="4:17" ht="15">
      <c r="D36" s="63" t="s">
        <v>25</v>
      </c>
      <c r="E36" s="36" t="s">
        <v>68</v>
      </c>
      <c r="F36" s="65"/>
      <c r="G36" s="65"/>
      <c r="H36" s="66"/>
      <c r="I36" s="67"/>
      <c r="J36" s="65"/>
      <c r="K36" s="35"/>
      <c r="L36" s="39"/>
      <c r="M36" s="37">
        <f>(VLOOKUP(D36,Preparation!$C$4:$E$31,3,FALSE)-INDEX(Preparation!E:E,MATCH(D36,Preparation!C:C,FALSE)-1))</f>
        <v>0</v>
      </c>
      <c r="N36" s="37">
        <f t="shared" si="3"/>
        <v>0</v>
      </c>
      <c r="O36" s="38">
        <f t="shared" si="4"/>
      </c>
      <c r="P36" s="54">
        <f t="shared" si="5"/>
      </c>
      <c r="Q36" s="4"/>
    </row>
    <row r="37" spans="4:17" ht="15.75" thickBot="1">
      <c r="D37" s="64" t="s">
        <v>26</v>
      </c>
      <c r="E37" s="61" t="s">
        <v>69</v>
      </c>
      <c r="F37" s="73"/>
      <c r="G37" s="73"/>
      <c r="H37" s="74"/>
      <c r="I37" s="75"/>
      <c r="J37" s="73"/>
      <c r="K37" s="55"/>
      <c r="L37" s="56"/>
      <c r="M37" s="57">
        <f>(VLOOKUP(D37,Preparation!$C$4:$E$31,3,FALSE)-INDEX(Preparation!E:E,MATCH(D37,Preparation!C:C,FALSE)-1))</f>
        <v>0</v>
      </c>
      <c r="N37" s="57">
        <f t="shared" si="3"/>
        <v>0</v>
      </c>
      <c r="O37" s="58">
        <f t="shared" si="4"/>
      </c>
      <c r="P37" s="59">
        <f t="shared" si="5"/>
      </c>
      <c r="Q37" s="4"/>
    </row>
    <row r="38" spans="4:17" ht="15">
      <c r="D38" s="63" t="s">
        <v>38</v>
      </c>
      <c r="E38" s="36" t="s">
        <v>70</v>
      </c>
      <c r="F38" s="68">
        <f aca="true" t="shared" si="6" ref="F38:H40">IF(F19="","",F19)</f>
      </c>
      <c r="G38" s="68">
        <f t="shared" si="6"/>
      </c>
      <c r="H38" s="68" t="str">
        <f t="shared" si="6"/>
        <v>-</v>
      </c>
      <c r="I38" s="69"/>
      <c r="J38" s="68"/>
      <c r="K38" s="35"/>
      <c r="L38" s="39"/>
      <c r="M38" s="37" t="s">
        <v>39</v>
      </c>
      <c r="N38" s="37" t="str">
        <f>IF(M38="-","-",IF(M38="","",M38/(H38/100)))</f>
        <v>-</v>
      </c>
      <c r="O38" s="38" t="s">
        <v>39</v>
      </c>
      <c r="P38" s="54" t="s">
        <v>39</v>
      </c>
      <c r="Q38" s="4"/>
    </row>
    <row r="39" spans="4:17" ht="15">
      <c r="D39" s="63" t="s">
        <v>20</v>
      </c>
      <c r="E39" s="36" t="s">
        <v>71</v>
      </c>
      <c r="F39" s="65">
        <f t="shared" si="6"/>
      </c>
      <c r="G39" s="65">
        <f t="shared" si="6"/>
      </c>
      <c r="H39" s="65" t="str">
        <f t="shared" si="6"/>
        <v>-</v>
      </c>
      <c r="I39" s="67"/>
      <c r="J39" s="65"/>
      <c r="K39" s="35"/>
      <c r="L39" s="39"/>
      <c r="M39" s="35" t="s">
        <v>39</v>
      </c>
      <c r="N39" s="37" t="str">
        <f>IF(M39="-","-",IF(M39="","",M39/(H39/100)))</f>
        <v>-</v>
      </c>
      <c r="O39" s="38" t="s">
        <v>39</v>
      </c>
      <c r="P39" s="54" t="s">
        <v>39</v>
      </c>
      <c r="Q39" s="4"/>
    </row>
    <row r="40" spans="4:17" ht="15">
      <c r="D40" s="63" t="s">
        <v>33</v>
      </c>
      <c r="E40" s="36" t="s">
        <v>72</v>
      </c>
      <c r="F40" s="65">
        <f t="shared" si="6"/>
      </c>
      <c r="G40" s="65">
        <f>IF(G21="","",G21)</f>
      </c>
      <c r="H40" s="65">
        <f t="shared" si="6"/>
      </c>
      <c r="I40" s="67"/>
      <c r="J40" s="65"/>
      <c r="K40" s="35"/>
      <c r="L40" s="39"/>
      <c r="M40" s="37" t="s">
        <v>39</v>
      </c>
      <c r="N40" s="37" t="str">
        <f>IF(M40="-","-",IF(M40="","",M40/(H40/100)))</f>
        <v>-</v>
      </c>
      <c r="O40" s="38" t="s">
        <v>39</v>
      </c>
      <c r="P40" s="54" t="s">
        <v>39</v>
      </c>
      <c r="Q40" s="4"/>
    </row>
    <row r="41" spans="1:35" s="30" customFormat="1" ht="15">
      <c r="A41" s="32"/>
      <c r="D41" s="63" t="s">
        <v>31</v>
      </c>
      <c r="E41" s="36" t="s">
        <v>73</v>
      </c>
      <c r="F41" s="65">
        <f>IF(F22="","",F22)</f>
      </c>
      <c r="G41" s="65">
        <f>IF(G22="","",G22)</f>
      </c>
      <c r="H41" s="65">
        <f>IF(H22="","",H22)</f>
      </c>
      <c r="I41" s="67"/>
      <c r="J41" s="65"/>
      <c r="K41" s="35"/>
      <c r="L41" s="39"/>
      <c r="M41" s="37" t="s">
        <v>39</v>
      </c>
      <c r="N41" s="37" t="str">
        <f>IF(M41="-","-",IF(M41="","",M41/(H41/100)))</f>
        <v>-</v>
      </c>
      <c r="O41" s="38" t="s">
        <v>39</v>
      </c>
      <c r="P41" s="54" t="s">
        <v>39</v>
      </c>
      <c r="Q41" s="3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4:17" ht="15.75" thickBot="1">
      <c r="D42" s="64" t="s">
        <v>32</v>
      </c>
      <c r="E42" s="61" t="s">
        <v>74</v>
      </c>
      <c r="F42" s="73">
        <f>IF(F23="","",F23)</f>
      </c>
      <c r="G42" s="73">
        <f>IF(G23="","",G23)</f>
      </c>
      <c r="H42" s="73" t="str">
        <f>IF(H23="","",H23)</f>
        <v>-</v>
      </c>
      <c r="I42" s="73"/>
      <c r="J42" s="73"/>
      <c r="K42" s="55"/>
      <c r="L42" s="56"/>
      <c r="M42" s="57" t="s">
        <v>39</v>
      </c>
      <c r="N42" s="57" t="str">
        <f>IF(M42="-","-",IF(M42="","",M42/(H42/100)))</f>
        <v>-</v>
      </c>
      <c r="O42" s="58" t="s">
        <v>39</v>
      </c>
      <c r="P42" s="59" t="s">
        <v>39</v>
      </c>
      <c r="Q42" s="4"/>
    </row>
    <row r="43" spans="4:16" ht="1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4:16" ht="1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4:16" ht="15">
      <c r="D45" s="2"/>
      <c r="E45" s="9"/>
      <c r="F45" s="9"/>
      <c r="G45" s="9"/>
      <c r="H45" s="9"/>
      <c r="I45" s="9"/>
      <c r="J45" s="9"/>
      <c r="K45" s="9"/>
      <c r="L45" s="9"/>
      <c r="M45" s="28"/>
      <c r="N45" s="28"/>
      <c r="O45" s="28"/>
      <c r="P45" s="28"/>
    </row>
    <row r="46" spans="4:17" ht="15.75" thickBot="1">
      <c r="D46" s="13" t="s">
        <v>28</v>
      </c>
      <c r="E46" s="14"/>
      <c r="G46" s="15" t="s">
        <v>29</v>
      </c>
      <c r="H46" s="15" t="s">
        <v>30</v>
      </c>
      <c r="I46" s="45"/>
      <c r="J46" s="9"/>
      <c r="K46" s="28"/>
      <c r="L46" s="28"/>
      <c r="M46" s="126" t="s">
        <v>27</v>
      </c>
      <c r="N46" s="126"/>
      <c r="O46" s="126"/>
      <c r="P46" s="126"/>
      <c r="Q46" s="10"/>
    </row>
    <row r="47" spans="4:16" ht="15">
      <c r="D47" s="116" t="s">
        <v>40</v>
      </c>
      <c r="E47" s="117"/>
      <c r="F47" s="41" t="s">
        <v>33</v>
      </c>
      <c r="G47" s="43">
        <f>(VLOOKUP(F47,Preparation!$C$4:$E$31,3,FALSE)-INDEX(Preparation!E:E,MATCH(F47,Preparation!C:C,FALSE)-1))*1000/$H$4</f>
        <v>0</v>
      </c>
      <c r="H47" s="47">
        <f>IF(ISERROR(VLOOKUP(F47,D9:J23,7,FALSE)),"",VLOOKUP(F47,D9:J23,7,FALSE))</f>
        <v>0</v>
      </c>
      <c r="I47" s="46"/>
      <c r="J47" s="2"/>
      <c r="K47" s="28"/>
      <c r="L47" s="28"/>
      <c r="M47" s="16" t="s">
        <v>34</v>
      </c>
      <c r="N47" s="28"/>
      <c r="O47" s="28"/>
      <c r="P47" s="16" t="s">
        <v>35</v>
      </c>
    </row>
    <row r="48" spans="4:16" ht="15.75" thickBot="1">
      <c r="D48" s="118"/>
      <c r="E48" s="119"/>
      <c r="F48" s="42" t="s">
        <v>31</v>
      </c>
      <c r="G48" s="44">
        <f>IF(ISERROR((VLOOKUP("5 g/L Dilution Stock",Preparation!C14:E31,3,FALSE)-INDEX(Preparation!E:E,MATCH("5 g/L Dilution Stock",Preparation!C:C,FALSE)-1))*(VLOOKUP(F48,Preparation!$C$4:$E$31,3,FALSE)-INDEX(Preparation!E:E,MATCH(F48,Preparation!C:C,FALSE)-1))/(MAX(Preparation!E4:E8)-MIN(Preparation!E4:E8))*1000/H4),"",(VLOOKUP("5 g/L Dilution Stock",Preparation!C14:E31,3,FALSE)-INDEX(Preparation!E:E,MATCH("5 g/L Dilution Stock",Preparation!C:C,FALSE)-1))*(VLOOKUP(F48,Preparation!$C$4:$E$31,3,FALSE)-INDEX(Preparation!E:E,MATCH(F48,Preparation!C:C,FALSE)-1))/(MAX(Preparation!E4:E8)-MIN(Preparation!E4:E8))*1000/H4)</f>
      </c>
      <c r="H48" s="48">
        <f>IF(ISERROR(VLOOKUP(F48,D9:J23,7,FALSE)),"",VLOOKUP(F48,D9:J23,7,FALSE))</f>
        <v>0</v>
      </c>
      <c r="I48" s="46">
        <f>IF(ISERROR((VLOOKUP("5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Stock",Preparation!C:C,FALSE)-1))*(VLOOKUP(F50,Preparation!$C$4:$E$31,3,FALSE)-INDEX(Preparation!E:E,MATCH(F50,Preparation!C:C,FALSE)-1))/(MAX(Preparation!E4:E8)-MIN(Preparation!E4:E8))*1000/H4),"",(VLOOKUP("5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</f>
      </c>
      <c r="J48" s="17" t="s">
        <v>33</v>
      </c>
      <c r="K48" s="28"/>
      <c r="L48" s="28"/>
      <c r="M48" s="24">
        <f>IF(ISERROR(VLOOKUP(J48,D9:I23,6,FALSE)),"",VLOOKUP(J48,D9:I23,6,FALSE))</f>
        <v>0</v>
      </c>
      <c r="N48" s="28"/>
      <c r="O48" s="28"/>
      <c r="P48" s="24">
        <f>IF(ISERROR(VLOOKUP(J48,D28:I42,6,FALSE)),"",VLOOKUP(J48,D28:I42,6,FALSE))</f>
        <v>0</v>
      </c>
    </row>
    <row r="49" spans="4:19" ht="15">
      <c r="D49" s="116" t="s">
        <v>41</v>
      </c>
      <c r="E49" s="117"/>
      <c r="F49" s="41" t="s">
        <v>33</v>
      </c>
      <c r="G49" s="43">
        <f>(VLOOKUP(F49,Preparation!$C$4:$E$31,3,FALSE)-INDEX(Preparation!E:E,MATCH(F49,Preparation!C:C,FALSE)-1))*1000/$H$4</f>
        <v>0</v>
      </c>
      <c r="H49" s="47">
        <f>IF(ISERROR(VLOOKUP(F49,D28:J42,7,FALSE)),"",VLOOKUP(F49,D28:J42,7,FALSE))</f>
        <v>0</v>
      </c>
      <c r="I49" s="46"/>
      <c r="J49" s="17" t="s">
        <v>32</v>
      </c>
      <c r="K49" s="28"/>
      <c r="L49" s="28"/>
      <c r="M49" s="24">
        <f>IF(ISERROR(VLOOKUP(J49,D9:I23,6,FALSE)),"",VLOOKUP(J49,D9:I23,6,FALSE))</f>
        <v>0</v>
      </c>
      <c r="O49" s="28"/>
      <c r="P49" s="24">
        <f>IF(ISERROR(VLOOKUP(J49,D28:I42,6,FALSE)),"",VLOOKUP(J49,D28:I42,6,FALSE))</f>
        <v>0</v>
      </c>
      <c r="Q49" s="19"/>
      <c r="R49" s="19"/>
      <c r="S49" s="20"/>
    </row>
    <row r="50" spans="4:18" ht="15.75" thickBot="1">
      <c r="D50" s="118"/>
      <c r="E50" s="119"/>
      <c r="F50" s="42" t="s">
        <v>31</v>
      </c>
      <c r="G50" s="44">
        <f>IF(ISERROR((VLOOKUP("5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Stock",Preparation!C:C,FALSE)-1))*(VLOOKUP(F50,Preparation!$C$4:$E$31,3,FALSE)-INDEX(Preparation!E:E,MATCH(F50,Preparation!C:C,FALSE)-1))/(MAX(Preparation!E4:E8)-MIN(Preparation!E4:E8))*1000/H4),"",(VLOOKUP("5 g/L Dilution Stock",Preparation!C14:E31,3,FALSE)-INDEX(Preparation!E:E,MATCH("5 g/L Dilution Stock",Preparation!C:C,FALSE)-1))*(VLOOKUP(F50,Preparation!$C$4:$E$31,3,FALSE)-INDEX(Preparation!E:E,MATCH(F50,Preparation!C:C,FALSE)-1))/(MAX(Preparation!E4:E8)-MIN(Preparation!E4:E8))*1000/H4)</f>
      </c>
      <c r="H50" s="48">
        <f>IF(ISERROR(VLOOKUP(F50,D28:J42,7,FALSE)),"",VLOOKUP(F50,D28:J42,7,FALSE))</f>
        <v>0</v>
      </c>
      <c r="I50" s="46"/>
      <c r="J50" s="29"/>
      <c r="K50" s="28"/>
      <c r="L50" s="28"/>
      <c r="M50" s="2"/>
      <c r="O50" s="28"/>
      <c r="P50" s="28"/>
      <c r="Q50" s="19"/>
      <c r="R50" s="19"/>
    </row>
    <row r="51" spans="4:17" ht="15">
      <c r="D51" s="2"/>
      <c r="E51" s="2"/>
      <c r="F51" s="2"/>
      <c r="G51" s="2"/>
      <c r="H51" s="2"/>
      <c r="I51" s="2"/>
      <c r="J51" s="2"/>
      <c r="K51" s="28"/>
      <c r="L51" s="28"/>
      <c r="M51" s="2"/>
      <c r="N51" s="19"/>
      <c r="O51" s="19"/>
      <c r="P51" s="2"/>
      <c r="Q51" s="18"/>
    </row>
    <row r="52" spans="4:16" ht="15">
      <c r="D52" s="2"/>
      <c r="E52" s="2"/>
      <c r="F52" s="2"/>
      <c r="G52" s="2"/>
      <c r="H52" s="2"/>
      <c r="I52" s="2"/>
      <c r="J52" s="2"/>
      <c r="K52" s="28"/>
      <c r="L52" s="28"/>
      <c r="M52" s="2"/>
      <c r="N52" s="2"/>
      <c r="O52" s="2"/>
      <c r="P52" s="2"/>
    </row>
    <row r="53" spans="4:16" ht="15">
      <c r="D53" s="2"/>
      <c r="E53" s="2"/>
      <c r="F53" s="2"/>
      <c r="G53" s="2"/>
      <c r="H53" s="2"/>
      <c r="I53" s="2"/>
      <c r="J53" s="2"/>
      <c r="K53" s="28"/>
      <c r="L53" s="28"/>
      <c r="M53" s="2"/>
      <c r="N53" s="2"/>
      <c r="O53" s="2"/>
      <c r="P53" s="2"/>
    </row>
    <row r="54" spans="4:16" ht="15">
      <c r="D54" s="2"/>
      <c r="E54" s="2"/>
      <c r="F54" s="2"/>
      <c r="G54" s="28"/>
      <c r="H54" s="28"/>
      <c r="I54" s="28"/>
      <c r="J54" s="28"/>
      <c r="K54" s="28"/>
      <c r="L54" s="2"/>
      <c r="M54" s="2"/>
      <c r="N54" s="2"/>
      <c r="O54" s="2"/>
      <c r="P54" s="2"/>
    </row>
    <row r="55" spans="4:16" ht="15">
      <c r="D55" s="2"/>
      <c r="E55" s="2"/>
      <c r="F55" s="2"/>
      <c r="G55" s="28"/>
      <c r="H55" s="28"/>
      <c r="I55" s="28"/>
      <c r="J55" s="28"/>
      <c r="K55" s="28"/>
      <c r="L55" s="2"/>
      <c r="M55" s="2"/>
      <c r="N55" s="2"/>
      <c r="O55" s="2"/>
      <c r="P55" s="2"/>
    </row>
    <row r="56" spans="4:16" ht="15">
      <c r="D56" s="2"/>
      <c r="E56" s="2"/>
      <c r="F56" s="2"/>
      <c r="G56" s="28"/>
      <c r="H56" s="28"/>
      <c r="I56" s="28"/>
      <c r="J56" s="28"/>
      <c r="K56" s="28"/>
      <c r="L56" s="2"/>
      <c r="M56" s="2"/>
      <c r="N56" s="2"/>
      <c r="O56" s="2"/>
      <c r="P56" s="2"/>
    </row>
    <row r="57" spans="4:16" ht="15">
      <c r="D57" s="2"/>
      <c r="E57" s="2"/>
      <c r="F57" s="2"/>
      <c r="G57" s="28"/>
      <c r="H57" s="28"/>
      <c r="I57" s="28"/>
      <c r="J57" s="28"/>
      <c r="K57" s="28"/>
      <c r="L57" s="2"/>
      <c r="M57" s="2"/>
      <c r="N57" s="2"/>
      <c r="O57" s="2"/>
      <c r="P57" s="2"/>
    </row>
    <row r="58" spans="4:16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4:16" ht="1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4:16" ht="1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4:16" ht="1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4:16" ht="1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4:16" ht="1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4:16" ht="1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4:16" ht="1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4:16" ht="1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4:16" ht="1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4:16" ht="1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4:16" ht="1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4:16" ht="1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4:16" ht="1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4:16" ht="1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4:16" ht="1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4:16" ht="1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4:16" ht="1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4:16" ht="1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4:16" ht="1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4:16" ht="1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4:16" ht="1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4:16" ht="1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4:16" ht="1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4:16" ht="1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4:16" ht="1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4:16" ht="1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4:16" ht="1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4:16" ht="1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4:16" ht="1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4:16" ht="1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4:16" ht="1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4:16" ht="1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4:16" ht="1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4:16" ht="1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4:16" ht="1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4:16" ht="1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4:16" ht="1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4:16" ht="1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4:16" ht="1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4:16" ht="1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4:16" ht="1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4:16" ht="1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4:16" ht="1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="2" customFormat="1" ht="15">
      <c r="A114" s="4"/>
    </row>
    <row r="115" s="2" customFormat="1" ht="15">
      <c r="A115" s="4"/>
    </row>
    <row r="116" s="2" customFormat="1" ht="15">
      <c r="A116" s="4"/>
    </row>
    <row r="117" s="2" customFormat="1" ht="15">
      <c r="A117" s="4"/>
    </row>
    <row r="118" s="2" customFormat="1" ht="15">
      <c r="A118" s="4"/>
    </row>
    <row r="119" s="2" customFormat="1" ht="15">
      <c r="A119" s="4"/>
    </row>
    <row r="120" s="2" customFormat="1" ht="15">
      <c r="A120" s="4"/>
    </row>
    <row r="121" s="2" customFormat="1" ht="15">
      <c r="A121" s="4"/>
    </row>
    <row r="122" s="2" customFormat="1" ht="15">
      <c r="A122" s="4"/>
    </row>
    <row r="123" s="2" customFormat="1" ht="15">
      <c r="A123" s="4"/>
    </row>
    <row r="124" s="2" customFormat="1" ht="15">
      <c r="A124" s="4"/>
    </row>
    <row r="125" s="2" customFormat="1" ht="15">
      <c r="A125" s="4"/>
    </row>
    <row r="126" s="2" customFormat="1" ht="15">
      <c r="A126" s="4"/>
    </row>
    <row r="127" s="2" customFormat="1" ht="15">
      <c r="A127" s="4"/>
    </row>
    <row r="128" s="2" customFormat="1" ht="15">
      <c r="A128" s="4"/>
    </row>
    <row r="129" s="2" customFormat="1" ht="15">
      <c r="A129" s="4"/>
    </row>
    <row r="130" s="2" customFormat="1" ht="15">
      <c r="A130" s="4"/>
    </row>
    <row r="131" s="2" customFormat="1" ht="15">
      <c r="A131" s="4"/>
    </row>
    <row r="132" s="2" customFormat="1" ht="15">
      <c r="A132" s="4"/>
    </row>
    <row r="133" s="2" customFormat="1" ht="15">
      <c r="A133" s="4"/>
    </row>
    <row r="134" s="2" customFormat="1" ht="15">
      <c r="A134" s="4"/>
    </row>
    <row r="135" s="2" customFormat="1" ht="15">
      <c r="A135" s="4"/>
    </row>
    <row r="136" s="2" customFormat="1" ht="15">
      <c r="A136" s="4"/>
    </row>
    <row r="137" s="2" customFormat="1" ht="15">
      <c r="A137" s="4"/>
    </row>
    <row r="138" s="2" customFormat="1" ht="15">
      <c r="A138" s="4"/>
    </row>
    <row r="139" s="2" customFormat="1" ht="15">
      <c r="A139" s="4"/>
    </row>
    <row r="140" s="2" customFormat="1" ht="15">
      <c r="A140" s="4"/>
    </row>
    <row r="141" s="2" customFormat="1" ht="15">
      <c r="A141" s="4"/>
    </row>
    <row r="142" s="2" customFormat="1" ht="15">
      <c r="A142" s="4"/>
    </row>
    <row r="143" s="2" customFormat="1" ht="15">
      <c r="A143" s="4"/>
    </row>
    <row r="144" s="2" customFormat="1" ht="15">
      <c r="A144" s="4"/>
    </row>
    <row r="145" s="2" customFormat="1" ht="15">
      <c r="A145" s="4"/>
    </row>
    <row r="146" s="2" customFormat="1" ht="15">
      <c r="A146" s="4"/>
    </row>
    <row r="147" s="2" customFormat="1" ht="15">
      <c r="A147" s="4"/>
    </row>
    <row r="148" s="2" customFormat="1" ht="15">
      <c r="A148" s="4"/>
    </row>
    <row r="149" s="2" customFormat="1" ht="15">
      <c r="A149" s="4"/>
    </row>
    <row r="150" s="2" customFormat="1" ht="15">
      <c r="A150" s="4"/>
    </row>
    <row r="151" s="2" customFormat="1" ht="15">
      <c r="A151" s="4"/>
    </row>
    <row r="152" s="2" customFormat="1" ht="15">
      <c r="A152" s="4"/>
    </row>
    <row r="153" s="2" customFormat="1" ht="15">
      <c r="A153" s="4"/>
    </row>
    <row r="154" s="2" customFormat="1" ht="15">
      <c r="A154" s="4"/>
    </row>
    <row r="155" s="2" customFormat="1" ht="15">
      <c r="A155" s="4"/>
    </row>
    <row r="156" s="2" customFormat="1" ht="15">
      <c r="A156" s="4"/>
    </row>
    <row r="157" s="2" customFormat="1" ht="15">
      <c r="A157" s="4"/>
    </row>
    <row r="158" s="2" customFormat="1" ht="15">
      <c r="A158" s="4"/>
    </row>
    <row r="159" s="2" customFormat="1" ht="15">
      <c r="A159" s="4"/>
    </row>
    <row r="160" s="2" customFormat="1" ht="15">
      <c r="A160" s="4"/>
    </row>
    <row r="161" s="2" customFormat="1" ht="15">
      <c r="A161" s="4"/>
    </row>
    <row r="162" s="2" customFormat="1" ht="15">
      <c r="A162" s="4"/>
    </row>
    <row r="163" s="2" customFormat="1" ht="15">
      <c r="A163" s="4"/>
    </row>
    <row r="164" s="2" customFormat="1" ht="15">
      <c r="A164" s="4"/>
    </row>
    <row r="165" s="2" customFormat="1" ht="15">
      <c r="A165" s="4"/>
    </row>
    <row r="166" s="2" customFormat="1" ht="15">
      <c r="A166" s="4"/>
    </row>
    <row r="167" s="2" customFormat="1" ht="15">
      <c r="A167" s="4"/>
    </row>
    <row r="168" s="2" customFormat="1" ht="15">
      <c r="A168" s="4"/>
    </row>
    <row r="169" s="2" customFormat="1" ht="15">
      <c r="A169" s="4"/>
    </row>
    <row r="170" s="2" customFormat="1" ht="15">
      <c r="A170" s="4"/>
    </row>
    <row r="171" s="2" customFormat="1" ht="15">
      <c r="A171" s="4"/>
    </row>
    <row r="172" s="2" customFormat="1" ht="15">
      <c r="A172" s="4"/>
    </row>
    <row r="173" s="2" customFormat="1" ht="15">
      <c r="A173" s="4"/>
    </row>
    <row r="174" s="2" customFormat="1" ht="15">
      <c r="A174" s="4"/>
    </row>
    <row r="175" s="2" customFormat="1" ht="15">
      <c r="A175" s="4"/>
    </row>
    <row r="176" s="2" customFormat="1" ht="15">
      <c r="A176" s="4"/>
    </row>
    <row r="177" s="2" customFormat="1" ht="15">
      <c r="A177" s="4"/>
    </row>
    <row r="178" s="2" customFormat="1" ht="15">
      <c r="A178" s="4"/>
    </row>
    <row r="179" s="2" customFormat="1" ht="15">
      <c r="A179" s="4"/>
    </row>
    <row r="180" s="2" customFormat="1" ht="15">
      <c r="A180" s="4"/>
    </row>
    <row r="181" s="2" customFormat="1" ht="15">
      <c r="A181" s="4"/>
    </row>
    <row r="182" s="2" customFormat="1" ht="15">
      <c r="A182" s="4"/>
    </row>
    <row r="183" s="2" customFormat="1" ht="15">
      <c r="A183" s="4"/>
    </row>
    <row r="184" s="2" customFormat="1" ht="15">
      <c r="A184" s="4"/>
    </row>
    <row r="185" s="2" customFormat="1" ht="15">
      <c r="A185" s="4"/>
    </row>
    <row r="186" s="2" customFormat="1" ht="15">
      <c r="A186" s="4"/>
    </row>
    <row r="187" s="2" customFormat="1" ht="15">
      <c r="A187" s="4"/>
    </row>
    <row r="188" s="2" customFormat="1" ht="15">
      <c r="A188" s="4"/>
    </row>
    <row r="189" s="2" customFormat="1" ht="15">
      <c r="A189" s="4"/>
    </row>
    <row r="190" s="2" customFormat="1" ht="15">
      <c r="A190" s="4"/>
    </row>
    <row r="191" s="2" customFormat="1" ht="15">
      <c r="A191" s="4"/>
    </row>
    <row r="192" s="2" customFormat="1" ht="15">
      <c r="A192" s="4"/>
    </row>
    <row r="193" s="2" customFormat="1" ht="15">
      <c r="A193" s="4"/>
    </row>
    <row r="194" s="2" customFormat="1" ht="15">
      <c r="A194" s="4"/>
    </row>
    <row r="195" s="2" customFormat="1" ht="15">
      <c r="A195" s="4"/>
    </row>
    <row r="196" s="2" customFormat="1" ht="15">
      <c r="A196" s="4"/>
    </row>
    <row r="197" s="2" customFormat="1" ht="15">
      <c r="A197" s="4"/>
    </row>
    <row r="198" s="2" customFormat="1" ht="15">
      <c r="A198" s="4"/>
    </row>
    <row r="199" s="2" customFormat="1" ht="15">
      <c r="A199" s="4"/>
    </row>
    <row r="200" s="2" customFormat="1" ht="15">
      <c r="A200" s="4"/>
    </row>
    <row r="201" s="2" customFormat="1" ht="15">
      <c r="A201" s="4"/>
    </row>
  </sheetData>
  <sheetProtection/>
  <mergeCells count="8">
    <mergeCell ref="D47:E48"/>
    <mergeCell ref="D49:E50"/>
    <mergeCell ref="H6:J6"/>
    <mergeCell ref="D1:P1"/>
    <mergeCell ref="I3:J3"/>
    <mergeCell ref="D7:P7"/>
    <mergeCell ref="D26:P26"/>
    <mergeCell ref="M46:P46"/>
  </mergeCells>
  <conditionalFormatting sqref="P9:P23 P28:P42">
    <cfRule type="cellIs" priority="3" dxfId="3" operator="equal" stopIfTrue="1">
      <formula>"-"</formula>
    </cfRule>
    <cfRule type="cellIs" priority="4" dxfId="3" operator="equal" stopIfTrue="1">
      <formula>""</formula>
    </cfRule>
    <cfRule type="cellIs" priority="5" dxfId="6" operator="lessThan" stopIfTrue="1">
      <formula>85</formula>
    </cfRule>
    <cfRule type="cellIs" priority="6" dxfId="6" operator="greaterThan" stopIfTrue="1">
      <formula>115</formula>
    </cfRule>
  </conditionalFormatting>
  <conditionalFormatting sqref="H6:J6">
    <cfRule type="cellIs" priority="1" dxfId="7" operator="notEqual" stopIfTrue="1">
      <formula>""</formula>
    </cfRule>
  </conditionalFormatting>
  <dataValidations count="3">
    <dataValidation type="list" allowBlank="1" showInputMessage="1" showErrorMessage="1" sqref="F48">
      <formula1>Sorted</formula1>
    </dataValidation>
    <dataValidation type="list" allowBlank="1" showInputMessage="1" showErrorMessage="1" sqref="P4">
      <formula1>"Hexane, Heptane, Octane, Nonane, Decane, Undecane, Dodecane, Tridecane, Tetradecane, Pentadecane"</formula1>
    </dataValidation>
    <dataValidation type="list" allowBlank="1" showInputMessage="1" showErrorMessage="1" sqref="D4">
      <formula1>"THF,MeOH"</formula1>
    </dataValidation>
  </dataValidations>
  <printOptions/>
  <pageMargins left="0" right="0" top="0" bottom="0" header="0" footer="0"/>
  <pageSetup fitToHeight="1" fitToWidth="1" horizontalDpi="600" verticalDpi="600" orientation="landscape" scale="3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A.Q.M.D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Ningqing Ran</dc:creator>
  <cp:keywords/>
  <dc:description/>
  <cp:lastModifiedBy>Brad Parrack</cp:lastModifiedBy>
  <cp:lastPrinted>2016-05-20T22:50:46Z</cp:lastPrinted>
  <dcterms:created xsi:type="dcterms:W3CDTF">2016-05-09T18:06:04Z</dcterms:created>
  <dcterms:modified xsi:type="dcterms:W3CDTF">2016-05-24T17:55:07Z</dcterms:modified>
  <cp:category/>
  <cp:version/>
  <cp:contentType/>
  <cp:contentStatus/>
</cp:coreProperties>
</file>