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120" windowHeight="8715" tabRatio="854" firstSheet="20" activeTab="21"/>
  </bookViews>
  <sheets>
    <sheet name="CE Emission Factor Calcs" sheetId="1" r:id="rId1"/>
    <sheet name="Construction Equipment Phase 1" sheetId="2" r:id="rId2"/>
    <sheet name="Construction Equipment Phase 2" sheetId="3" r:id="rId3"/>
    <sheet name="Construction Equipment Phase 3" sheetId="4" r:id="rId4"/>
    <sheet name="Construction Equipment Phase 4" sheetId="5" r:id="rId5"/>
    <sheet name="Construction Equipment Phase 5" sheetId="6" r:id="rId6"/>
    <sheet name="Construction Equipment Phase 6" sheetId="7" r:id="rId7"/>
    <sheet name="Const. Trip Emissions Phase 1" sheetId="8" r:id="rId8"/>
    <sheet name="Const. Trip Emissions Phase 2" sheetId="9" r:id="rId9"/>
    <sheet name="Const. Trip Emissions Phase 3" sheetId="10" r:id="rId10"/>
    <sheet name="Const. Trip Emissions Phase 4" sheetId="11" r:id="rId11"/>
    <sheet name="Const. Trip Emissions Phase 5" sheetId="12" r:id="rId12"/>
    <sheet name="Const. Trip Emissions Phase 6" sheetId="13" r:id="rId13"/>
    <sheet name="Fugitive Construction EF " sheetId="14" r:id="rId14"/>
    <sheet name="Fugitive Vehicle Emissions Phs1" sheetId="15" r:id="rId15"/>
    <sheet name="Fugitive Vehicle Emissions Phs2" sheetId="16" r:id="rId16"/>
    <sheet name="Fugitive Vehicle Emissions Phs3" sheetId="17" r:id="rId17"/>
    <sheet name="Fugitive Vehicle Emissions Phs4" sheetId="18" r:id="rId18"/>
    <sheet name="Fugitive Vehicle Emissions Phs5" sheetId="19" r:id="rId19"/>
    <sheet name="Fugitive Vehicle Emissions Phs6" sheetId="20" r:id="rId20"/>
    <sheet name="Construction Summary by Phase" sheetId="21" r:id="rId21"/>
    <sheet name="Construction Summary by Week" sheetId="22" r:id="rId22"/>
    <sheet name="Pilot" sheetId="23" r:id="rId23"/>
    <sheet name="1401 Screening" sheetId="24" r:id="rId24"/>
  </sheets>
  <externalReferences>
    <externalReference r:id="rId27"/>
    <externalReference r:id="rId28"/>
    <externalReference r:id="rId29"/>
  </externalReferences>
  <definedNames>
    <definedName name="baselinetanks">'[1]Baseline Tank VOCs'!$A$1:$BS$42</definedName>
    <definedName name="postprojectefrtanks">'[1]Post Project Tanks - EFR'!$A$1:$BS$28</definedName>
    <definedName name="postprojectfixedtanks">'[1]Post Project Tanks - Fixed'!$A$1:$BS$11</definedName>
    <definedName name="_xlnm.Print_Area" localSheetId="7">'Const. Trip Emissions Phase 1'!$A$1:$L$26</definedName>
    <definedName name="_xlnm.Print_Area" localSheetId="8">'Const. Trip Emissions Phase 2'!$A$1:$L$26</definedName>
    <definedName name="_xlnm.Print_Area" localSheetId="9">'Const. Trip Emissions Phase 3'!$A$1:$L$26</definedName>
    <definedName name="_xlnm.Print_Area" localSheetId="10">'Const. Trip Emissions Phase 4'!$A$1:$L$26</definedName>
    <definedName name="_xlnm.Print_Area" localSheetId="11">'Const. Trip Emissions Phase 5'!$A$1:$L$26</definedName>
    <definedName name="_xlnm.Print_Area" localSheetId="12">'Const. Trip Emissions Phase 6'!$A$1:$L$26</definedName>
    <definedName name="projecttankemissions">#REF!</definedName>
    <definedName name="stackflow56h1">'[3]Combustion Source Test Data'!#REF!</definedName>
    <definedName name="Tank_Emissions_Data">'[2]Tank Summary'!$A$1:$Q$42</definedName>
    <definedName name="Tank_ID">#REF!</definedName>
  </definedNames>
  <calcPr fullCalcOnLoad="1"/>
</workbook>
</file>

<file path=xl/comments24.xml><?xml version="1.0" encoding="utf-8"?>
<comments xmlns="http://schemas.openxmlformats.org/spreadsheetml/2006/main">
  <authors>
    <author>Marcia Baverman</author>
  </authors>
  <commentList>
    <comment ref="F1" authorId="0">
      <text>
        <r>
          <rPr>
            <b/>
            <sz val="8"/>
            <rFont val="Tahoma"/>
            <family val="0"/>
          </rPr>
          <t>Marcia Baverman:</t>
        </r>
        <r>
          <rPr>
            <sz val="8"/>
            <rFont val="Tahoma"/>
            <family val="0"/>
          </rPr>
          <t xml:space="preserve">
Original calculations are found in m:\mrb\2371\Emissions - normal feb 47 draft AB2588 comdound mod: Screen3 results.xls
Hard copied here to format</t>
        </r>
      </text>
    </comment>
  </commentList>
</comments>
</file>

<file path=xl/sharedStrings.xml><?xml version="1.0" encoding="utf-8"?>
<sst xmlns="http://schemas.openxmlformats.org/spreadsheetml/2006/main" count="1169" uniqueCount="269">
  <si>
    <t>CO</t>
  </si>
  <si>
    <t>VOC</t>
  </si>
  <si>
    <t>NOx</t>
  </si>
  <si>
    <t>PM10</t>
  </si>
  <si>
    <t>Total</t>
  </si>
  <si>
    <t xml:space="preserve"> </t>
  </si>
  <si>
    <t>SOx</t>
  </si>
  <si>
    <t>Fugitive Construction</t>
  </si>
  <si>
    <t xml:space="preserve">  Emission Estimates</t>
  </si>
  <si>
    <t>Average Pieces of Equipment Operating</t>
  </si>
  <si>
    <t>Peak Pieces of Equipment Operating</t>
  </si>
  <si>
    <t>Hours of Operation</t>
  </si>
  <si>
    <t>Water Control Factor</t>
  </si>
  <si>
    <t>Controlled Emissions</t>
  </si>
  <si>
    <t>Uncontrolled Emissions</t>
  </si>
  <si>
    <t>SCAQMD Emission Factor Source</t>
  </si>
  <si>
    <t>Average PM10 Emissions (lbs/day)</t>
  </si>
  <si>
    <t>Grading Operations</t>
  </si>
  <si>
    <t>Construction Activities</t>
  </si>
  <si>
    <t>Table A9-9-F</t>
  </si>
  <si>
    <t>TRENCHING OPERATIONS (Backhoe)</t>
  </si>
  <si>
    <t>TEMPORARY STOCKPILES</t>
  </si>
  <si>
    <t>Average Tons of Materials Handled Per Day</t>
  </si>
  <si>
    <t>Peak    Tons of Materials Handled  Per Day</t>
  </si>
  <si>
    <t>Table A9-9</t>
  </si>
  <si>
    <t>Assumptions:</t>
  </si>
  <si>
    <t>1cubic yard trench spoils = 1 ton</t>
  </si>
  <si>
    <t xml:space="preserve">WIND EROSION Disturbed Area and Temporary Stockpiles                                        </t>
  </si>
  <si>
    <t>Days of Construction</t>
  </si>
  <si>
    <t>Average Acreage Disturbed Per Day</t>
  </si>
  <si>
    <t>Peak Acreage Disturbed Per Day</t>
  </si>
  <si>
    <t>Table A9-9-E</t>
  </si>
  <si>
    <t>Average</t>
  </si>
  <si>
    <t>Peak</t>
  </si>
  <si>
    <t>(Controlled Emissions)</t>
  </si>
  <si>
    <t>Construction</t>
  </si>
  <si>
    <t>(Uncontrolled Emissions)</t>
  </si>
  <si>
    <t xml:space="preserve"> Fugitive Dust Construction Emission Estimates</t>
  </si>
  <si>
    <t>Source Type</t>
  </si>
  <si>
    <t xml:space="preserve">Number </t>
  </si>
  <si>
    <t>Fuel</t>
  </si>
  <si>
    <t>Peak Daily Trips</t>
  </si>
  <si>
    <t>One-way Distance</t>
  </si>
  <si>
    <t>Emission Factor (lb/vmt)</t>
  </si>
  <si>
    <t>Peak     PM-10 (lbs/day)</t>
  </si>
  <si>
    <t>Passenger Vehicle/</t>
  </si>
  <si>
    <t>On Paved Roadways</t>
  </si>
  <si>
    <t>Gasoline</t>
  </si>
  <si>
    <t>Trucks on Paved Roadways</t>
  </si>
  <si>
    <t>Diesel</t>
  </si>
  <si>
    <t>Trucks on Unpaved Roads</t>
  </si>
  <si>
    <t>Vehicle Type</t>
  </si>
  <si>
    <t>Construction Workers Commuting</t>
  </si>
  <si>
    <t>Light Duty Trucks</t>
  </si>
  <si>
    <t>Heavy Diesel Trucks</t>
  </si>
  <si>
    <t>Parameters</t>
  </si>
  <si>
    <t>Peak Day Emissions, lbs/day</t>
  </si>
  <si>
    <t>Number of Vehicles</t>
  </si>
  <si>
    <t>Total Number of Trips</t>
  </si>
  <si>
    <t>Source</t>
  </si>
  <si>
    <t xml:space="preserve">Construction Workers Commuting </t>
  </si>
  <si>
    <t>Daily Delivery Trucks</t>
  </si>
  <si>
    <t>Total Emissions for Light Duty Trucks</t>
  </si>
  <si>
    <t>Construction Equipment</t>
  </si>
  <si>
    <t>Equipment Type</t>
  </si>
  <si>
    <t xml:space="preserve">Hours </t>
  </si>
  <si>
    <t>Emission Factors lb/hr</t>
  </si>
  <si>
    <t>Daily Emissions (lbs/day)</t>
  </si>
  <si>
    <t>Per Day</t>
  </si>
  <si>
    <t>Air Compressor 130 CFM</t>
  </si>
  <si>
    <t>Backhoe</t>
  </si>
  <si>
    <t>Dozer</t>
  </si>
  <si>
    <t>--</t>
  </si>
  <si>
    <t>Plate Compactor (Gasoline)</t>
  </si>
  <si>
    <t>Cranes</t>
  </si>
  <si>
    <t>Front End Loader</t>
  </si>
  <si>
    <t>Manlifts (Boom and Scissor)</t>
  </si>
  <si>
    <t>Motor Grader</t>
  </si>
  <si>
    <t>Paver</t>
  </si>
  <si>
    <t>Pile Driver</t>
  </si>
  <si>
    <t>Trench Machine</t>
  </si>
  <si>
    <t>Forklift 4000 lb.</t>
  </si>
  <si>
    <t>Generators (Gasoline)</t>
  </si>
  <si>
    <t>Weld Machine</t>
  </si>
  <si>
    <t>Drum Roller</t>
  </si>
  <si>
    <t>Demolition Hammer</t>
  </si>
  <si>
    <t>Track Boring Mach.</t>
  </si>
  <si>
    <r>
      <t xml:space="preserve">Table 9-8-C, </t>
    </r>
    <r>
      <rPr>
        <i/>
        <sz val="8"/>
        <rFont val="Arial"/>
        <family val="2"/>
      </rPr>
      <t>Pounds/hour calculated from load factor and hp rating.</t>
    </r>
  </si>
  <si>
    <t>Mitigated Emissions (assumes water 3 times/day)</t>
  </si>
  <si>
    <t>TOTAL EMISSIONS</t>
  </si>
  <si>
    <r>
      <t>Construction Activities</t>
    </r>
    <r>
      <rPr>
        <vertAlign val="superscript"/>
        <sz val="10"/>
        <rFont val="Arial"/>
        <family val="2"/>
      </rPr>
      <t>(1)</t>
    </r>
  </si>
  <si>
    <r>
      <t>Construction Activities</t>
    </r>
    <r>
      <rPr>
        <vertAlign val="superscript"/>
        <sz val="10"/>
        <rFont val="Arial"/>
        <family val="2"/>
      </rPr>
      <t>(2)</t>
    </r>
  </si>
  <si>
    <t>* Emission Calculations for travel on paved roads from EPA AP-42 Section 13.2.1</t>
  </si>
  <si>
    <r>
      <t>E = k(sL/2)</t>
    </r>
    <r>
      <rPr>
        <vertAlign val="superscript"/>
        <sz val="8"/>
        <rFont val="Arial"/>
        <family val="2"/>
      </rPr>
      <t>0.65</t>
    </r>
    <r>
      <rPr>
        <sz val="8"/>
        <rFont val="Arial"/>
        <family val="2"/>
      </rPr>
      <t xml:space="preserve"> x (W/3)</t>
    </r>
    <r>
      <rPr>
        <vertAlign val="superscript"/>
        <sz val="8"/>
        <rFont val="Arial"/>
        <family val="2"/>
      </rPr>
      <t xml:space="preserve">1.5  </t>
    </r>
  </si>
  <si>
    <t>Where:  k = 0.016 lb/VMT for PM10, sL = road silt loading (gms/m2) from CARB Methodology 7.9 for paved roads</t>
  </si>
  <si>
    <t xml:space="preserve">(0.240 for local roads and 0.037 for major/collector roads), W = weight of vehicles (2.4 tons for cars; 5 for pickup trucks, </t>
  </si>
  <si>
    <t>and 20 for heavy trucks)</t>
  </si>
  <si>
    <r>
      <t>E = 2.6(s/12)</t>
    </r>
    <r>
      <rPr>
        <vertAlign val="superscript"/>
        <sz val="8"/>
        <rFont val="Arial"/>
        <family val="2"/>
      </rPr>
      <t>0.8</t>
    </r>
    <r>
      <rPr>
        <sz val="8"/>
        <rFont val="Arial"/>
        <family val="2"/>
      </rPr>
      <t xml:space="preserve"> x (W/3)</t>
    </r>
    <r>
      <rPr>
        <vertAlign val="superscript"/>
        <sz val="8"/>
        <rFont val="Arial"/>
        <family val="2"/>
      </rPr>
      <t>0.4</t>
    </r>
    <r>
      <rPr>
        <sz val="8"/>
        <rFont val="Arial"/>
        <family val="2"/>
      </rPr>
      <t>/(M/0.2)</t>
    </r>
    <r>
      <rPr>
        <vertAlign val="superscript"/>
        <sz val="8"/>
        <rFont val="Arial"/>
        <family val="2"/>
      </rPr>
      <t xml:space="preserve">0.3  </t>
    </r>
  </si>
  <si>
    <t xml:space="preserve">Where:  s = surface silt content (assumed to be 11%, AP-42 Table 13.2.2-1), W = vehicle weight (tons) same assumptions as above, and </t>
  </si>
  <si>
    <t>M = material moisture content (assumed to be 10 percent since these emissions would only come from a water truck watering the site).</t>
  </si>
  <si>
    <t>**Emission Calculations for travel on unpaved roads from EPA AP-42 Section 13.2.2</t>
  </si>
  <si>
    <t>Pickup Trucks on Paved Roadways</t>
  </si>
  <si>
    <t>TRUCK FILLING/DUMPING</t>
  </si>
  <si>
    <t>Estimated Materials Handled Per Day (tons)</t>
  </si>
  <si>
    <t>Truck Dumping</t>
  </si>
  <si>
    <t>Table A9-9-G</t>
  </si>
  <si>
    <r>
      <t>Truck Filling</t>
    </r>
    <r>
      <rPr>
        <vertAlign val="superscript"/>
        <sz val="10"/>
        <rFont val="Arial"/>
        <family val="2"/>
      </rPr>
      <t>(4)</t>
    </r>
  </si>
  <si>
    <t>(4)  Used SCAQMD Table 9-9 Default emission factors.</t>
  </si>
  <si>
    <t>(3)  Emissions (lbs/day/acre) = 1.7 x [(G/1.5)/(365-H/235)] x I/15 x J; where G = silt content (7.5%); H = days with &gt;0.01 inch of rain (34); I = percentage of time wind speed exceeds 12 mph (50%) and J= fraction of TSP (0.5)</t>
  </si>
  <si>
    <r>
      <t>(1)  Emissions (lbs/hr) = [0.45 x (G</t>
    </r>
    <r>
      <rPr>
        <vertAlign val="superscript"/>
        <sz val="9"/>
        <rFont val="Arial"/>
        <family val="2"/>
      </rPr>
      <t>1.5</t>
    </r>
    <r>
      <rPr>
        <sz val="9"/>
        <rFont val="Arial"/>
        <family val="2"/>
      </rPr>
      <t>)/(H</t>
    </r>
    <r>
      <rPr>
        <vertAlign val="superscript"/>
        <sz val="9"/>
        <rFont val="Arial"/>
        <family val="2"/>
      </rPr>
      <t>1.4</t>
    </r>
    <r>
      <rPr>
        <sz val="9"/>
        <rFont val="Arial"/>
        <family val="2"/>
      </rPr>
      <t>) x 2.2046 x J; where G = silt content (7.5%), H = moisture content (2.0%) and J = hrs of operation.</t>
    </r>
  </si>
  <si>
    <t>Peak PM10 Emissions (lbs/day)</t>
  </si>
  <si>
    <t xml:space="preserve"> PM10 Emission Factor (lb/hour)</t>
  </si>
  <si>
    <t>Average   PM10 Emissions (lbs/day)</t>
  </si>
  <si>
    <t>Peak        PM10 Emissions Pounds/day</t>
  </si>
  <si>
    <t>Average   PM10 Emissions Pounds/day</t>
  </si>
  <si>
    <t>Peak         PM10 Emissions Pounds/day</t>
  </si>
  <si>
    <t>Peak           PM10 Emissions Pounds/day</t>
  </si>
  <si>
    <t>Average   PM10 Emissions Tons/Year</t>
  </si>
  <si>
    <t>Peak         PM10 Emissions Tons/Year</t>
  </si>
  <si>
    <t>PM10 Emission Factor (lb/ton)</t>
  </si>
  <si>
    <t>PM10 Emission Factor (lb/day/acre)</t>
  </si>
  <si>
    <t>TOTAL PM10 Pounds/day</t>
  </si>
  <si>
    <t>Construction Period</t>
  </si>
  <si>
    <t>Vehicle Emissions</t>
  </si>
  <si>
    <r>
      <t>(2)  Emissions (lbs/ton) = 0.00112 x [(G/5)</t>
    </r>
    <r>
      <rPr>
        <vertAlign val="superscript"/>
        <sz val="9"/>
        <rFont val="Arial"/>
        <family val="2"/>
      </rPr>
      <t>1.3</t>
    </r>
    <r>
      <rPr>
        <sz val="9"/>
        <rFont val="Arial"/>
        <family val="2"/>
      </rPr>
      <t>/(H/2)</t>
    </r>
    <r>
      <rPr>
        <vertAlign val="superscript"/>
        <sz val="9"/>
        <rFont val="Arial"/>
        <family val="2"/>
      </rPr>
      <t>1.4</t>
    </r>
    <r>
      <rPr>
        <sz val="9"/>
        <rFont val="Arial"/>
        <family val="2"/>
      </rPr>
      <t>] x I/J; where G=mean wind speed (12 mph), H=moisture content of surface material (2%); I=lbs of dirt handled per day (100,000 lbs); and J=2,000 lbs/ton</t>
    </r>
  </si>
  <si>
    <t>Fugitive Road Dust</t>
  </si>
  <si>
    <t>SCAQMD Thresholds</t>
  </si>
  <si>
    <t>Significant</t>
  </si>
  <si>
    <t>No</t>
  </si>
  <si>
    <r>
      <t>Hp</t>
    </r>
    <r>
      <rPr>
        <b/>
        <vertAlign val="superscript"/>
        <sz val="10"/>
        <rFont val="Arial"/>
        <family val="2"/>
      </rPr>
      <t>(1)</t>
    </r>
  </si>
  <si>
    <r>
      <t>Load</t>
    </r>
    <r>
      <rPr>
        <b/>
        <vertAlign val="superscript"/>
        <sz val="10"/>
        <rFont val="Arial"/>
        <family val="2"/>
      </rPr>
      <t>(2)</t>
    </r>
  </si>
  <si>
    <r>
      <t>Emission Factors lb/hp-hr</t>
    </r>
    <r>
      <rPr>
        <b/>
        <vertAlign val="superscript"/>
        <sz val="10"/>
        <rFont val="Arial"/>
        <family val="2"/>
      </rPr>
      <t>(3)</t>
    </r>
  </si>
  <si>
    <r>
      <t>Dozer</t>
    </r>
    <r>
      <rPr>
        <vertAlign val="superscript"/>
        <sz val="10"/>
        <rFont val="Arial"/>
        <family val="2"/>
      </rPr>
      <t>(4)</t>
    </r>
  </si>
  <si>
    <r>
      <t>Front End Loader</t>
    </r>
    <r>
      <rPr>
        <vertAlign val="superscript"/>
        <sz val="10"/>
        <rFont val="Arial"/>
        <family val="2"/>
      </rPr>
      <t>(4)</t>
    </r>
  </si>
  <si>
    <r>
      <t>Motor Grader</t>
    </r>
    <r>
      <rPr>
        <vertAlign val="superscript"/>
        <sz val="10"/>
        <rFont val="Arial"/>
        <family val="2"/>
      </rPr>
      <t>(4)</t>
    </r>
  </si>
  <si>
    <r>
      <t>Pile Driver</t>
    </r>
    <r>
      <rPr>
        <vertAlign val="superscript"/>
        <sz val="10"/>
        <rFont val="Arial"/>
        <family val="2"/>
      </rPr>
      <t>(4 - misc)</t>
    </r>
  </si>
  <si>
    <r>
      <t>Forklift 4000 lb.</t>
    </r>
    <r>
      <rPr>
        <vertAlign val="superscript"/>
        <sz val="10"/>
        <rFont val="Arial"/>
        <family val="2"/>
      </rPr>
      <t>(4)</t>
    </r>
  </si>
  <si>
    <t>Generators (Diesel)</t>
  </si>
  <si>
    <t>Weld Machine (gasoline)</t>
  </si>
  <si>
    <r>
      <t>Drum Roller</t>
    </r>
    <r>
      <rPr>
        <vertAlign val="superscript"/>
        <sz val="10"/>
        <rFont val="Arial"/>
        <family val="2"/>
      </rPr>
      <t>(4)</t>
    </r>
  </si>
  <si>
    <r>
      <t>Demolition Hammer</t>
    </r>
    <r>
      <rPr>
        <vertAlign val="superscript"/>
        <sz val="10"/>
        <rFont val="Arial"/>
        <family val="2"/>
      </rPr>
      <t>(4-misc)</t>
    </r>
  </si>
  <si>
    <r>
      <t>Track Boring Mach.</t>
    </r>
    <r>
      <rPr>
        <vertAlign val="superscript"/>
        <sz val="10"/>
        <rFont val="Arial"/>
        <family val="2"/>
      </rPr>
      <t>(4-misc)</t>
    </r>
  </si>
  <si>
    <t>CO Emissions Factor (lb/mile)</t>
  </si>
  <si>
    <t>VOC Emission Factor (lb/mile)</t>
  </si>
  <si>
    <t>NOx Emissions Factor (lb/mile)</t>
  </si>
  <si>
    <t>SOx Emissions Factor (lb/mile)</t>
  </si>
  <si>
    <t>PM10 Emissions Factor (lb/mile)</t>
  </si>
  <si>
    <t>CO Emissions</t>
  </si>
  <si>
    <t>VOC Emissions</t>
  </si>
  <si>
    <t>NOx Emissions</t>
  </si>
  <si>
    <t>SOx Emissions</t>
  </si>
  <si>
    <t>PM10 Emissions</t>
  </si>
  <si>
    <t>Total Emissions for Construction Workers</t>
  </si>
  <si>
    <t>Water Truck</t>
  </si>
  <si>
    <t>Distance Traveled per Trip</t>
  </si>
  <si>
    <t>Peak Daily Construction Emissions</t>
  </si>
  <si>
    <t>(1) Default Horsepower from SCAQMD CEQA Air Quality Handbook, Table A9-8-C.</t>
  </si>
  <si>
    <t>(2) Default load factors from SCAQMD CEQA Air Quality Handbook, Table A9-8-D.</t>
  </si>
  <si>
    <t>(3) Emission factors from SCAQMD CEQA Air Quality Handbook, Table A9-8-B, unless otherwise noted.</t>
  </si>
  <si>
    <t>(4) Emissions factors from SCAQMD CEQA Air Quality Handbook, Table A9-8-A.  Units are in lbs/hr.</t>
  </si>
  <si>
    <t>* Emissions factors from SCAQMD CEQA Air Quality Handbook, Table A9-8-A.</t>
  </si>
  <si>
    <t xml:space="preserve">* Emissions factors from SCAQMD CEQA Air Quality Handbook, Table A9-8-C.  </t>
  </si>
  <si>
    <r>
      <t xml:space="preserve">* Trucks Emissions factors from SCAQMD CEQA Air Quality Handbook Table A9-8-A, </t>
    </r>
    <r>
      <rPr>
        <i/>
        <sz val="8"/>
        <rFont val="Arial"/>
        <family val="2"/>
      </rPr>
      <t>Trucks:off highway diesel used for truck:pickup/stake bed.</t>
    </r>
  </si>
  <si>
    <r>
      <t xml:space="preserve">* Emissions factors from SCAQMD CEQA Air Quality Handbook, Table A9-8-A, </t>
    </r>
    <r>
      <rPr>
        <i/>
        <sz val="8"/>
        <rFont val="Arial"/>
        <family val="2"/>
      </rPr>
      <t>Emissions for equipment not specifically listed can be found under miscellaneous.</t>
    </r>
  </si>
  <si>
    <t>Dump, Flatbed and Refueling Trucks</t>
  </si>
  <si>
    <t>On Road Mobile Emission Factors from California ARB EMFAC2002 Scenario Year 2005 (Model Years 1965 to 2005)</t>
  </si>
  <si>
    <t>Phase 1 Estimated Emissions</t>
  </si>
  <si>
    <t>Phase 2 Estimated Emissions</t>
  </si>
  <si>
    <t>Phase 3 Estimated Emissions</t>
  </si>
  <si>
    <t>Phase 4 Estimated Emissions</t>
  </si>
  <si>
    <t>From Trucks and Employee Vehicles - Phase 1</t>
  </si>
  <si>
    <t>From Trucks and Employee Vehicles - Phase 2</t>
  </si>
  <si>
    <t>From Trucks and Employee Vehicles - Phase 3</t>
  </si>
  <si>
    <t>From Trucks and Employee Vehicles - Phase 4</t>
  </si>
  <si>
    <t>Flare pilot emissions</t>
  </si>
  <si>
    <t>Parameter</t>
  </si>
  <si>
    <t>Units</t>
  </si>
  <si>
    <t>Flare Pilot</t>
  </si>
  <si>
    <t>Stream</t>
  </si>
  <si>
    <t>Natural Gas</t>
  </si>
  <si>
    <t>Number of Pilots</t>
  </si>
  <si>
    <t>Pilot Design Duty</t>
  </si>
  <si>
    <t>scf/hr</t>
  </si>
  <si>
    <t>Maximum Fuel Usage</t>
  </si>
  <si>
    <t>mmscf/hr</t>
  </si>
  <si>
    <t>Higher Heating Value</t>
  </si>
  <si>
    <t>btu/scf</t>
  </si>
  <si>
    <t>Maximum Heat Input</t>
  </si>
  <si>
    <t>mmbtu/hr</t>
  </si>
  <si>
    <t>Pollutant</t>
  </si>
  <si>
    <t>CAS</t>
  </si>
  <si>
    <t>Emission Factor</t>
  </si>
  <si>
    <t>EF Units</t>
  </si>
  <si>
    <t>Emissions, lb/hr</t>
  </si>
  <si>
    <t>Emissions, lb/yr</t>
  </si>
  <si>
    <t>lb/mmscf</t>
  </si>
  <si>
    <t>Benzene</t>
  </si>
  <si>
    <t>Formaldehyde</t>
  </si>
  <si>
    <t>PAHs</t>
  </si>
  <si>
    <t>Naphthalene</t>
  </si>
  <si>
    <t>Acetaldehyde</t>
  </si>
  <si>
    <t>Acrolein</t>
  </si>
  <si>
    <t>Ethyl benzene</t>
  </si>
  <si>
    <t>Hexane</t>
  </si>
  <si>
    <t>Toluene</t>
  </si>
  <si>
    <t>Xylene</t>
  </si>
  <si>
    <r>
      <t>PM</t>
    </r>
    <r>
      <rPr>
        <vertAlign val="subscript"/>
        <sz val="10"/>
        <rFont val="Arial"/>
        <family val="2"/>
      </rPr>
      <t>10</t>
    </r>
  </si>
  <si>
    <t>Emissions, lb/day</t>
  </si>
  <si>
    <t>Screen3 Flare Inputs</t>
  </si>
  <si>
    <t>Stack Height:  60 ft</t>
  </si>
  <si>
    <t>Emission Rate: 1 g/s</t>
  </si>
  <si>
    <t>Building Downwash Parameters:  31 ft (L) x 42 ft (W) x 70 ft (H)</t>
  </si>
  <si>
    <t>Results from Screen3</t>
  </si>
  <si>
    <t>Distance from Flare (m)</t>
  </si>
  <si>
    <t>Max off-site location</t>
  </si>
  <si>
    <t>Residential</t>
  </si>
  <si>
    <t>Worker</t>
  </si>
  <si>
    <t>LEA = 0.14</t>
  </si>
  <si>
    <t>TAC</t>
  </si>
  <si>
    <t>Max. 1-Hr Emission Rate (lb/hr)</t>
  </si>
  <si>
    <t>Max. 1-Hr Emission Rate (g/s)</t>
  </si>
  <si>
    <t>Annual Average Emission Rate (lb/yr)</t>
  </si>
  <si>
    <t>Annual Average Emission Rate (g/s)</t>
  </si>
  <si>
    <t>Max. 1-Hr Conc. (mg/m3)</t>
  </si>
  <si>
    <t>Res. Max. Annual Conc. (mg/m3)</t>
  </si>
  <si>
    <t>Worker Max. Annual Conc. (mg/m3)</t>
  </si>
  <si>
    <t>Cancer Inhalation URF (mg/m3)-1</t>
  </si>
  <si>
    <t>Cancer MPF</t>
  </si>
  <si>
    <t>Chronic Inhalation REL (mg/m3)</t>
  </si>
  <si>
    <t>Chronic MPF</t>
  </si>
  <si>
    <t>Acute REL (mg/m3)</t>
  </si>
  <si>
    <t>Acute REL Avg. Time (hrs)</t>
  </si>
  <si>
    <t>Maximum</t>
  </si>
  <si>
    <t>Resident Cancer Risk</t>
  </si>
  <si>
    <t>Worker Cancer Risk</t>
  </si>
  <si>
    <t>Chronic HI</t>
  </si>
  <si>
    <t>Acute HI</t>
  </si>
  <si>
    <t>---</t>
  </si>
  <si>
    <t>N/A</t>
  </si>
  <si>
    <t>Sum for Flare</t>
  </si>
  <si>
    <t>Previous Hydrogen Plant HRA Reults</t>
  </si>
  <si>
    <t>Revised Project HRA Results</t>
  </si>
  <si>
    <t>Significance Threshold</t>
  </si>
  <si>
    <t>Exceeds Threshold?</t>
  </si>
  <si>
    <t>Total Heat Release Rate:  1900 Btu/min</t>
  </si>
  <si>
    <r>
      <t>Unitized Concentration (</t>
    </r>
    <r>
      <rPr>
        <sz val="10"/>
        <rFont val="Symbol"/>
        <family val="1"/>
      </rPr>
      <t>C</t>
    </r>
    <r>
      <rPr>
        <sz val="10"/>
        <rFont val="Arial"/>
        <family val="0"/>
      </rPr>
      <t>/Q) (</t>
    </r>
    <r>
      <rPr>
        <sz val="10"/>
        <rFont val="Symbol"/>
        <family val="1"/>
      </rPr>
      <t>m</t>
    </r>
    <r>
      <rPr>
        <sz val="10"/>
        <rFont val="Arial"/>
        <family val="0"/>
      </rPr>
      <t>g/m</t>
    </r>
    <r>
      <rPr>
        <vertAlign val="superscript"/>
        <sz val="10"/>
        <rFont val="Arial"/>
        <family val="2"/>
      </rPr>
      <t>3</t>
    </r>
    <r>
      <rPr>
        <sz val="10"/>
        <rFont val="Arial"/>
        <family val="0"/>
      </rPr>
      <t>)</t>
    </r>
  </si>
  <si>
    <t>From Trucks and Employee Vehicles - Phase 5</t>
  </si>
  <si>
    <t>From Trucks and Employee Vehicles - Phase 6</t>
  </si>
  <si>
    <t>Phase 5 Estimated Emissions</t>
  </si>
  <si>
    <t>Phase 6 Estimated Emissions</t>
  </si>
  <si>
    <t>Cranes (Heavy Duty)</t>
  </si>
  <si>
    <t>Totals</t>
  </si>
  <si>
    <t>Emission Totals</t>
  </si>
  <si>
    <t>Total Emissions for Heavy Diesel Trucks</t>
  </si>
  <si>
    <t>* Peak Daily Emission</t>
  </si>
  <si>
    <t>PM10*</t>
  </si>
  <si>
    <t>CO*</t>
  </si>
  <si>
    <t>VOC*</t>
  </si>
  <si>
    <t>NOx*</t>
  </si>
  <si>
    <t>SOx*</t>
  </si>
  <si>
    <t>(1)  Includes partial overlap of Phases 2, 3, and 4.</t>
  </si>
  <si>
    <t>Weeks 1 though 6</t>
  </si>
  <si>
    <t>Week 7</t>
  </si>
  <si>
    <t>Week 8</t>
  </si>
  <si>
    <r>
      <t>Week 9</t>
    </r>
    <r>
      <rPr>
        <vertAlign val="superscript"/>
        <sz val="10"/>
        <rFont val="Arial"/>
        <family val="2"/>
      </rPr>
      <t>(1)</t>
    </r>
  </si>
  <si>
    <t>Weeks 10-11</t>
  </si>
  <si>
    <t>Weeks 12-13</t>
  </si>
  <si>
    <t>Week 14</t>
  </si>
  <si>
    <t>Week 15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</si>
</sst>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
    <numFmt numFmtId="168" formatCode="#,##0.0000000"/>
    <numFmt numFmtId="169" formatCode="mmm\-dd\-yy\ hh:mm:ss"/>
    <numFmt numFmtId="170" formatCode="0.0E+00;\뮀"/>
    <numFmt numFmtId="171" formatCode="0.00E+00;\밌"/>
    <numFmt numFmtId="172" formatCode="0.0000E+00"/>
    <numFmt numFmtId="173" formatCode="0.000E+00"/>
  </numFmts>
  <fonts count="22">
    <font>
      <sz val="10"/>
      <name val="Arial"/>
      <family val="0"/>
    </font>
    <font>
      <b/>
      <sz val="10"/>
      <name val="Arial"/>
      <family val="2"/>
    </font>
    <font>
      <sz val="8"/>
      <name val="Arial"/>
      <family val="2"/>
    </font>
    <font>
      <b/>
      <sz val="14"/>
      <name val="Arial"/>
      <family val="2"/>
    </font>
    <font>
      <b/>
      <sz val="9"/>
      <name val="Arial"/>
      <family val="2"/>
    </font>
    <font>
      <i/>
      <sz val="8"/>
      <name val="Arial"/>
      <family val="2"/>
    </font>
    <font>
      <sz val="8"/>
      <name val="Helv"/>
      <family val="0"/>
    </font>
    <font>
      <sz val="9"/>
      <name val="Arial"/>
      <family val="2"/>
    </font>
    <font>
      <b/>
      <sz val="12"/>
      <name val="Arial"/>
      <family val="2"/>
    </font>
    <font>
      <vertAlign val="superscript"/>
      <sz val="10"/>
      <name val="Arial"/>
      <family val="2"/>
    </font>
    <font>
      <vertAlign val="superscript"/>
      <sz val="8"/>
      <name val="Arial"/>
      <family val="2"/>
    </font>
    <font>
      <sz val="12"/>
      <name val="Arial"/>
      <family val="2"/>
    </font>
    <font>
      <vertAlign val="superscript"/>
      <sz val="9"/>
      <name val="Arial"/>
      <family val="2"/>
    </font>
    <font>
      <b/>
      <vertAlign val="superscript"/>
      <sz val="10"/>
      <name val="Arial"/>
      <family val="2"/>
    </font>
    <font>
      <u val="single"/>
      <sz val="10"/>
      <color indexed="36"/>
      <name val="Arial"/>
      <family val="0"/>
    </font>
    <font>
      <u val="single"/>
      <sz val="10"/>
      <color indexed="12"/>
      <name val="Arial"/>
      <family val="0"/>
    </font>
    <font>
      <sz val="10"/>
      <color indexed="12"/>
      <name val="Arial"/>
      <family val="2"/>
    </font>
    <font>
      <vertAlign val="subscript"/>
      <sz val="10"/>
      <name val="Arial"/>
      <family val="2"/>
    </font>
    <font>
      <sz val="8"/>
      <name val="Tahoma"/>
      <family val="0"/>
    </font>
    <font>
      <b/>
      <sz val="8"/>
      <name val="Tahoma"/>
      <family val="0"/>
    </font>
    <font>
      <sz val="10"/>
      <name val="Symbol"/>
      <family val="1"/>
    </font>
    <font>
      <b/>
      <sz val="8"/>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2">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color indexed="63"/>
      </top>
      <bottom style="double"/>
    </border>
    <border>
      <left style="thin"/>
      <right style="thin"/>
      <top style="thin"/>
      <bottom style="double"/>
    </border>
    <border>
      <left style="thin"/>
      <right style="thin"/>
      <top style="thin"/>
      <bottom style="medium"/>
    </border>
    <border>
      <left style="thin"/>
      <right style="thin"/>
      <top>
        <color indexed="63"/>
      </top>
      <bottom>
        <color indexed="63"/>
      </bottom>
    </border>
    <border>
      <left style="thin"/>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style="thin"/>
      <bottom style="medium"/>
    </border>
    <border>
      <left style="thin"/>
      <right>
        <color indexed="63"/>
      </right>
      <top style="medium"/>
      <bottom style="medium"/>
    </border>
    <border>
      <left style="thin"/>
      <right style="medium"/>
      <top style="medium"/>
      <bottom>
        <color indexed="63"/>
      </bottom>
    </border>
    <border>
      <left style="thin"/>
      <right style="medium"/>
      <top style="thin"/>
      <bottom style="thin"/>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medium"/>
      <top style="thin"/>
      <bottom style="thin"/>
    </border>
    <border>
      <left style="thin"/>
      <right style="medium"/>
      <top style="medium"/>
      <bottom style="medium"/>
    </border>
    <border>
      <left style="medium"/>
      <right style="thin"/>
      <top style="medium"/>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style="medium"/>
      <right style="medium"/>
      <top style="thin"/>
      <bottom>
        <color indexed="63"/>
      </bottom>
    </border>
    <border>
      <left style="medium"/>
      <right style="thin"/>
      <top>
        <color indexed="63"/>
      </top>
      <bottom style="medium"/>
    </border>
    <border>
      <left style="thin"/>
      <right style="thin"/>
      <top style="double"/>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double"/>
    </border>
    <border>
      <left>
        <color indexed="63"/>
      </left>
      <right style="medium"/>
      <top>
        <color indexed="63"/>
      </top>
      <bottom style="thin"/>
    </border>
    <border>
      <left style="thin"/>
      <right>
        <color indexed="63"/>
      </right>
      <top style="thin"/>
      <bottom style="double"/>
    </border>
    <border>
      <left style="medium"/>
      <right style="thin"/>
      <top style="medium"/>
      <bottom style="thin"/>
    </border>
    <border>
      <left style="medium"/>
      <right style="thin"/>
      <top style="thin"/>
      <bottom style="double"/>
    </border>
    <border>
      <left style="medium"/>
      <right style="thin"/>
      <top style="medium"/>
      <bottom>
        <color indexed="63"/>
      </bottom>
    </border>
    <border>
      <left>
        <color indexed="63"/>
      </left>
      <right style="medium"/>
      <top style="medium"/>
      <bottom style="thin"/>
    </border>
    <border>
      <left style="medium"/>
      <right style="thin"/>
      <top>
        <color indexed="63"/>
      </top>
      <bottom style="double"/>
    </border>
    <border>
      <left style="thin"/>
      <right style="medium"/>
      <top style="thin"/>
      <bottom style="double"/>
    </border>
    <border>
      <left>
        <color indexed="63"/>
      </left>
      <right style="thin"/>
      <top style="thin"/>
      <bottom>
        <color indexed="63"/>
      </bottom>
    </border>
    <border>
      <left style="medium"/>
      <right style="medium"/>
      <top style="thin"/>
      <bottom style="double"/>
    </border>
    <border>
      <left style="thin"/>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style="medium"/>
      <top style="medium"/>
      <bottom style="thin"/>
    </border>
    <border>
      <left style="thin"/>
      <right style="medium"/>
      <top style="double"/>
      <bottom style="thin"/>
    </border>
    <border>
      <left style="thin"/>
      <right style="medium"/>
      <top>
        <color indexed="63"/>
      </top>
      <bottom style="double"/>
    </border>
    <border>
      <left style="medium"/>
      <right>
        <color indexed="63"/>
      </right>
      <top style="medium"/>
      <bottom style="thin"/>
    </border>
    <border>
      <left style="thin"/>
      <right>
        <color indexed="63"/>
      </right>
      <top>
        <color indexed="63"/>
      </top>
      <bottom style="thin"/>
    </border>
    <border>
      <left style="thin"/>
      <right style="medium"/>
      <top>
        <color indexed="63"/>
      </top>
      <bottom>
        <color indexed="63"/>
      </bottom>
    </border>
    <border>
      <left style="medium"/>
      <right style="thin"/>
      <top>
        <color indexed="63"/>
      </top>
      <bottom>
        <color indexed="63"/>
      </bottom>
    </border>
    <border>
      <left style="thin"/>
      <right style="thin"/>
      <top style="medium"/>
      <bottom style="thin"/>
    </border>
    <border>
      <left>
        <color indexed="63"/>
      </left>
      <right style="thin"/>
      <top style="medium"/>
      <bottom style="medium"/>
    </border>
    <border>
      <left style="thin"/>
      <right style="medium"/>
      <top style="medium"/>
      <bottom style="thin"/>
    </border>
    <border>
      <left style="thin"/>
      <right style="thin"/>
      <top style="thin"/>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Protection="0">
      <alignment/>
    </xf>
    <xf numFmtId="0" fontId="14"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6" fillId="0" borderId="0">
      <alignment/>
      <protection/>
    </xf>
  </cellStyleXfs>
  <cellXfs count="36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 xfId="0" applyBorder="1" applyAlignment="1">
      <alignment/>
    </xf>
    <xf numFmtId="0" fontId="2" fillId="0" borderId="0" xfId="0" applyFont="1" applyAlignment="1">
      <alignment/>
    </xf>
    <xf numFmtId="0" fontId="0" fillId="0" borderId="3" xfId="0" applyBorder="1" applyAlignment="1">
      <alignment horizontal="center" wrapText="1"/>
    </xf>
    <xf numFmtId="0" fontId="0" fillId="0" borderId="1" xfId="0" applyBorder="1" applyAlignment="1">
      <alignment horizontal="center" wrapText="1"/>
    </xf>
    <xf numFmtId="2" fontId="0" fillId="0" borderId="6" xfId="0" applyNumberFormat="1" applyBorder="1" applyAlignment="1">
      <alignment/>
    </xf>
    <xf numFmtId="0" fontId="0" fillId="0" borderId="7" xfId="0" applyBorder="1" applyAlignment="1">
      <alignment/>
    </xf>
    <xf numFmtId="0" fontId="0" fillId="0" borderId="5" xfId="0" applyBorder="1" applyAlignment="1">
      <alignment horizontal="center" wrapText="1"/>
    </xf>
    <xf numFmtId="0" fontId="0" fillId="0" borderId="7" xfId="0" applyBorder="1" applyAlignment="1">
      <alignment horizontal="center"/>
    </xf>
    <xf numFmtId="0" fontId="0" fillId="0" borderId="0" xfId="0" applyBorder="1" applyAlignment="1">
      <alignment/>
    </xf>
    <xf numFmtId="0" fontId="0" fillId="0" borderId="8" xfId="0" applyBorder="1" applyAlignment="1">
      <alignment/>
    </xf>
    <xf numFmtId="2" fontId="0" fillId="0" borderId="7" xfId="0" applyNumberFormat="1" applyBorder="1" applyAlignment="1">
      <alignment horizontal="center"/>
    </xf>
    <xf numFmtId="2" fontId="0" fillId="0" borderId="0" xfId="0" applyNumberFormat="1" applyAlignment="1">
      <alignment/>
    </xf>
    <xf numFmtId="2" fontId="0" fillId="0" borderId="7" xfId="0" applyNumberFormat="1" applyBorder="1" applyAlignment="1">
      <alignment/>
    </xf>
    <xf numFmtId="0" fontId="3" fillId="0" borderId="9" xfId="0" applyFont="1" applyBorder="1" applyAlignment="1">
      <alignment horizontal="left"/>
    </xf>
    <xf numFmtId="0" fontId="0" fillId="0" borderId="0" xfId="0" applyBorder="1" applyAlignment="1">
      <alignment horizontal="center"/>
    </xf>
    <xf numFmtId="0" fontId="0" fillId="0" borderId="0" xfId="0" applyFont="1" applyBorder="1" applyAlignment="1">
      <alignment/>
    </xf>
    <xf numFmtId="0" fontId="0" fillId="0" borderId="0" xfId="0" applyAlignment="1">
      <alignment horizontal="left"/>
    </xf>
    <xf numFmtId="0" fontId="0" fillId="0" borderId="10" xfId="0" applyBorder="1" applyAlignment="1">
      <alignment horizontal="left"/>
    </xf>
    <xf numFmtId="0" fontId="0" fillId="0" borderId="10" xfId="0" applyBorder="1" applyAlignment="1">
      <alignment/>
    </xf>
    <xf numFmtId="0" fontId="0" fillId="0" borderId="0" xfId="0" applyBorder="1" applyAlignment="1">
      <alignment horizontal="left"/>
    </xf>
    <xf numFmtId="0" fontId="0" fillId="0" borderId="0" xfId="0" applyBorder="1" applyAlignment="1">
      <alignment horizontal="center" wrapText="1"/>
    </xf>
    <xf numFmtId="0" fontId="0" fillId="0" borderId="11" xfId="0" applyBorder="1" applyAlignment="1">
      <alignment horizontal="center" wrapText="1"/>
    </xf>
    <xf numFmtId="0" fontId="0" fillId="0" borderId="0" xfId="0" applyFont="1" applyBorder="1" applyAlignment="1">
      <alignment horizontal="left"/>
    </xf>
    <xf numFmtId="0" fontId="0" fillId="0" borderId="12" xfId="0" applyFont="1" applyBorder="1" applyAlignment="1">
      <alignment horizontal="left"/>
    </xf>
    <xf numFmtId="0" fontId="0" fillId="0" borderId="12" xfId="0" applyFont="1" applyBorder="1" applyAlignment="1">
      <alignment/>
    </xf>
    <xf numFmtId="0" fontId="0" fillId="0" borderId="1" xfId="0" applyFont="1" applyBorder="1" applyAlignment="1">
      <alignment horizontal="left"/>
    </xf>
    <xf numFmtId="0" fontId="0" fillId="0" borderId="2" xfId="0" applyBorder="1" applyAlignment="1">
      <alignment horizontal="left"/>
    </xf>
    <xf numFmtId="0" fontId="0" fillId="0" borderId="2" xfId="0" applyFont="1" applyBorder="1" applyAlignment="1">
      <alignment horizontal="center"/>
    </xf>
    <xf numFmtId="0" fontId="0" fillId="0" borderId="13" xfId="0" applyBorder="1" applyAlignment="1">
      <alignment/>
    </xf>
    <xf numFmtId="0" fontId="0" fillId="0" borderId="4" xfId="0" applyBorder="1" applyAlignment="1">
      <alignment/>
    </xf>
    <xf numFmtId="0" fontId="0" fillId="0" borderId="2" xfId="0" applyBorder="1" applyAlignment="1">
      <alignment/>
    </xf>
    <xf numFmtId="0" fontId="0" fillId="0" borderId="9" xfId="0" applyBorder="1" applyAlignment="1">
      <alignment/>
    </xf>
    <xf numFmtId="0" fontId="0" fillId="0" borderId="0" xfId="0" applyBorder="1" applyAlignment="1">
      <alignment wrapText="1"/>
    </xf>
    <xf numFmtId="0" fontId="0" fillId="0" borderId="14" xfId="0" applyBorder="1" applyAlignment="1">
      <alignment horizontal="center" wrapText="1"/>
    </xf>
    <xf numFmtId="0" fontId="0" fillId="0" borderId="9" xfId="0" applyBorder="1" applyAlignment="1">
      <alignment horizontal="center" wrapText="1"/>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 xfId="0" applyBorder="1" applyAlignment="1">
      <alignment wrapText="1"/>
    </xf>
    <xf numFmtId="0" fontId="0" fillId="0" borderId="2" xfId="0" applyBorder="1" applyAlignment="1">
      <alignment wrapText="1"/>
    </xf>
    <xf numFmtId="0" fontId="0" fillId="0" borderId="2" xfId="0" applyBorder="1" applyAlignment="1">
      <alignment horizontal="center" wrapText="1"/>
    </xf>
    <xf numFmtId="164" fontId="0" fillId="0" borderId="3" xfId="0" applyNumberFormat="1" applyBorder="1" applyAlignment="1">
      <alignment horizontal="center"/>
    </xf>
    <xf numFmtId="164" fontId="0" fillId="0" borderId="2" xfId="0" applyNumberFormat="1" applyBorder="1" applyAlignment="1">
      <alignment horizontal="center"/>
    </xf>
    <xf numFmtId="164" fontId="0" fillId="0" borderId="17" xfId="0" applyNumberFormat="1" applyBorder="1" applyAlignment="1">
      <alignment/>
    </xf>
    <xf numFmtId="14" fontId="0" fillId="0" borderId="0" xfId="0" applyNumberFormat="1" applyAlignment="1">
      <alignment/>
    </xf>
    <xf numFmtId="0" fontId="0" fillId="0" borderId="11" xfId="0" applyBorder="1" applyAlignment="1">
      <alignment/>
    </xf>
    <xf numFmtId="0" fontId="0" fillId="0" borderId="18" xfId="0" applyBorder="1" applyAlignment="1">
      <alignment/>
    </xf>
    <xf numFmtId="0" fontId="0" fillId="0" borderId="14" xfId="0" applyBorder="1" applyAlignment="1">
      <alignment horizontal="center"/>
    </xf>
    <xf numFmtId="0" fontId="0" fillId="0" borderId="10" xfId="0" applyBorder="1" applyAlignment="1">
      <alignment horizontal="center"/>
    </xf>
    <xf numFmtId="0" fontId="0" fillId="0" borderId="11" xfId="0" applyBorder="1" applyAlignment="1">
      <alignment/>
    </xf>
    <xf numFmtId="2" fontId="0" fillId="0" borderId="2" xfId="0" applyNumberFormat="1" applyBorder="1" applyAlignment="1">
      <alignment horizontal="center"/>
    </xf>
    <xf numFmtId="2" fontId="0" fillId="0" borderId="5" xfId="0" applyNumberFormat="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5" fillId="0" borderId="0" xfId="0" applyFont="1" applyAlignment="1">
      <alignment/>
    </xf>
    <xf numFmtId="1" fontId="0" fillId="0" borderId="7" xfId="0" applyNumberFormat="1" applyBorder="1" applyAlignment="1">
      <alignment/>
    </xf>
    <xf numFmtId="0" fontId="0" fillId="0" borderId="23" xfId="0" applyBorder="1" applyAlignment="1">
      <alignment horizontal="center"/>
    </xf>
    <xf numFmtId="2" fontId="0" fillId="0" borderId="18" xfId="0" applyNumberFormat="1" applyBorder="1" applyAlignment="1">
      <alignment horizontal="center"/>
    </xf>
    <xf numFmtId="0" fontId="0" fillId="0" borderId="12" xfId="0" applyBorder="1" applyAlignment="1">
      <alignment horizontal="center"/>
    </xf>
    <xf numFmtId="0" fontId="0" fillId="0" borderId="24" xfId="0" applyBorder="1" applyAlignment="1">
      <alignment/>
    </xf>
    <xf numFmtId="164" fontId="0" fillId="0" borderId="25" xfId="0" applyNumberFormat="1" applyBorder="1" applyAlignment="1">
      <alignment/>
    </xf>
    <xf numFmtId="0" fontId="0" fillId="0" borderId="0" xfId="0" applyBorder="1" applyAlignment="1">
      <alignment/>
    </xf>
    <xf numFmtId="164" fontId="0" fillId="0" borderId="0" xfId="0" applyNumberFormat="1" applyBorder="1" applyAlignment="1">
      <alignment/>
    </xf>
    <xf numFmtId="0" fontId="0" fillId="0" borderId="15" xfId="0" applyBorder="1" applyAlignment="1">
      <alignment horizontal="center"/>
    </xf>
    <xf numFmtId="0" fontId="0" fillId="0" borderId="10" xfId="0" applyBorder="1" applyAlignment="1">
      <alignment wrapText="1"/>
    </xf>
    <xf numFmtId="2" fontId="0" fillId="0" borderId="18" xfId="0" applyNumberFormat="1" applyBorder="1" applyAlignment="1">
      <alignment/>
    </xf>
    <xf numFmtId="0" fontId="8" fillId="0" borderId="0" xfId="0" applyFont="1" applyAlignment="1">
      <alignment horizontal="left"/>
    </xf>
    <xf numFmtId="0" fontId="0" fillId="0" borderId="16" xfId="0" applyBorder="1" applyAlignment="1">
      <alignment horizontal="center"/>
    </xf>
    <xf numFmtId="0" fontId="0" fillId="0" borderId="13" xfId="0" applyBorder="1" applyAlignment="1">
      <alignment horizontal="center"/>
    </xf>
    <xf numFmtId="0" fontId="7" fillId="0" borderId="0" xfId="0" applyFont="1" applyAlignment="1">
      <alignment/>
    </xf>
    <xf numFmtId="165" fontId="0" fillId="0" borderId="11" xfId="0" applyNumberFormat="1" applyBorder="1" applyAlignment="1">
      <alignment/>
    </xf>
    <xf numFmtId="166" fontId="0" fillId="0" borderId="11" xfId="0" applyNumberFormat="1" applyBorder="1" applyAlignment="1">
      <alignment/>
    </xf>
    <xf numFmtId="0" fontId="0" fillId="0" borderId="10" xfId="0" applyBorder="1" applyAlignment="1">
      <alignment horizontal="center" wrapText="1"/>
    </xf>
    <xf numFmtId="2"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Alignment="1">
      <alignment/>
    </xf>
    <xf numFmtId="2" fontId="0" fillId="0" borderId="21" xfId="0" applyNumberFormat="1" applyBorder="1" applyAlignment="1">
      <alignment horizontal="center"/>
    </xf>
    <xf numFmtId="0" fontId="0" fillId="0" borderId="32" xfId="0"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0" fontId="0" fillId="0" borderId="5" xfId="0" applyFont="1" applyBorder="1" applyAlignment="1">
      <alignment horizontal="center" wrapText="1"/>
    </xf>
    <xf numFmtId="2" fontId="0" fillId="0" borderId="33" xfId="0" applyNumberFormat="1" applyBorder="1" applyAlignment="1">
      <alignment horizontal="center"/>
    </xf>
    <xf numFmtId="0" fontId="0" fillId="0" borderId="34" xfId="0" applyBorder="1" applyAlignment="1">
      <alignment horizontal="center" wrapText="1"/>
    </xf>
    <xf numFmtId="0" fontId="3" fillId="0" borderId="10" xfId="0" applyFont="1" applyBorder="1" applyAlignment="1">
      <alignment horizontal="left"/>
    </xf>
    <xf numFmtId="0" fontId="0" fillId="0" borderId="28" xfId="0" applyBorder="1" applyAlignment="1">
      <alignment horizontal="center" wrapText="1"/>
    </xf>
    <xf numFmtId="2" fontId="0" fillId="0" borderId="35" xfId="0" applyNumberFormat="1" applyBorder="1" applyAlignment="1">
      <alignment/>
    </xf>
    <xf numFmtId="2" fontId="0" fillId="0" borderId="34" xfId="0" applyNumberFormat="1" applyBorder="1" applyAlignment="1">
      <alignment/>
    </xf>
    <xf numFmtId="0" fontId="0" fillId="0" borderId="35" xfId="0" applyBorder="1" applyAlignment="1">
      <alignment horizontal="right"/>
    </xf>
    <xf numFmtId="0" fontId="0" fillId="0" borderId="34" xfId="0" applyBorder="1" applyAlignment="1">
      <alignment horizontal="right"/>
    </xf>
    <xf numFmtId="0" fontId="11" fillId="0" borderId="0" xfId="0" applyFont="1" applyAlignment="1">
      <alignment/>
    </xf>
    <xf numFmtId="0" fontId="11" fillId="0" borderId="0" xfId="0" applyFont="1" applyAlignment="1">
      <alignment horizontal="left"/>
    </xf>
    <xf numFmtId="0" fontId="0" fillId="0" borderId="34" xfId="0" applyBorder="1" applyAlignment="1">
      <alignment horizontal="center"/>
    </xf>
    <xf numFmtId="0" fontId="7" fillId="0" borderId="0" xfId="0" applyFont="1" applyAlignment="1">
      <alignment/>
    </xf>
    <xf numFmtId="164" fontId="0" fillId="0" borderId="34" xfId="0" applyNumberForma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17" xfId="0" applyBorder="1" applyAlignment="1">
      <alignment/>
    </xf>
    <xf numFmtId="2" fontId="0" fillId="0" borderId="38" xfId="0" applyNumberFormat="1" applyBorder="1" applyAlignment="1">
      <alignment/>
    </xf>
    <xf numFmtId="0" fontId="0" fillId="0" borderId="0" xfId="0" applyAlignment="1">
      <alignment horizontal="center"/>
    </xf>
    <xf numFmtId="0" fontId="2" fillId="0" borderId="0" xfId="0" applyFont="1" applyAlignment="1">
      <alignment horizontal="center"/>
    </xf>
    <xf numFmtId="0" fontId="0" fillId="0" borderId="39" xfId="0" applyBorder="1" applyAlignment="1">
      <alignment wrapText="1"/>
    </xf>
    <xf numFmtId="2" fontId="0" fillId="0" borderId="9" xfId="0" applyNumberFormat="1" applyBorder="1" applyAlignment="1">
      <alignment horizontal="center"/>
    </xf>
    <xf numFmtId="2" fontId="0" fillId="0" borderId="12" xfId="0" applyNumberFormat="1" applyBorder="1" applyAlignment="1">
      <alignment horizontal="center"/>
    </xf>
    <xf numFmtId="0" fontId="0" fillId="0" borderId="30" xfId="0" applyBorder="1" applyAlignment="1">
      <alignment horizontal="center" wrapText="1"/>
    </xf>
    <xf numFmtId="0" fontId="0" fillId="0" borderId="40" xfId="0" applyBorder="1" applyAlignment="1">
      <alignment horizontal="center" wrapText="1"/>
    </xf>
    <xf numFmtId="0" fontId="0" fillId="0" borderId="0" xfId="0" applyFont="1" applyBorder="1" applyAlignment="1">
      <alignment horizontal="center" wrapText="1"/>
    </xf>
    <xf numFmtId="164" fontId="0" fillId="0" borderId="7" xfId="0" applyNumberFormat="1" applyBorder="1" applyAlignment="1">
      <alignment/>
    </xf>
    <xf numFmtId="164" fontId="0" fillId="0" borderId="6" xfId="0" applyNumberFormat="1" applyBorder="1" applyAlignment="1">
      <alignment/>
    </xf>
    <xf numFmtId="164" fontId="0" fillId="0" borderId="7" xfId="0" applyNumberFormat="1" applyBorder="1" applyAlignment="1" quotePrefix="1">
      <alignment horizontal="center"/>
    </xf>
    <xf numFmtId="164" fontId="0" fillId="0" borderId="21" xfId="0" applyNumberFormat="1" applyBorder="1" applyAlignment="1">
      <alignment/>
    </xf>
    <xf numFmtId="164" fontId="0" fillId="0" borderId="6" xfId="0" applyNumberFormat="1" applyBorder="1" applyAlignment="1">
      <alignment horizontal="right"/>
    </xf>
    <xf numFmtId="164" fontId="0" fillId="0" borderId="41" xfId="0" applyNumberFormat="1" applyBorder="1" applyAlignment="1">
      <alignment/>
    </xf>
    <xf numFmtId="164" fontId="0" fillId="0" borderId="21" xfId="0" applyNumberFormat="1" applyBorder="1" applyAlignment="1" quotePrefix="1">
      <alignment horizontal="center"/>
    </xf>
    <xf numFmtId="0" fontId="0" fillId="0" borderId="42" xfId="0" applyBorder="1" applyAlignment="1">
      <alignment horizontal="center"/>
    </xf>
    <xf numFmtId="0" fontId="0" fillId="0" borderId="38" xfId="0" applyBorder="1" applyAlignment="1">
      <alignment horizontal="center" wrapText="1"/>
    </xf>
    <xf numFmtId="2" fontId="0" fillId="0" borderId="0" xfId="0" applyNumberFormat="1" applyBorder="1" applyAlignment="1">
      <alignment horizontal="center"/>
    </xf>
    <xf numFmtId="0" fontId="0" fillId="0" borderId="43" xfId="0" applyBorder="1" applyAlignment="1">
      <alignment wrapText="1"/>
    </xf>
    <xf numFmtId="0" fontId="0" fillId="0" borderId="44" xfId="0" applyBorder="1" applyAlignment="1">
      <alignment/>
    </xf>
    <xf numFmtId="0" fontId="0" fillId="0" borderId="5" xfId="0" applyFont="1" applyBorder="1" applyAlignment="1">
      <alignment wrapText="1"/>
    </xf>
    <xf numFmtId="2" fontId="0" fillId="0" borderId="45" xfId="0" applyNumberFormat="1" applyBorder="1" applyAlignment="1">
      <alignment horizontal="center"/>
    </xf>
    <xf numFmtId="2" fontId="0" fillId="0" borderId="42" xfId="0" applyNumberFormat="1" applyBorder="1" applyAlignment="1">
      <alignment horizontal="center"/>
    </xf>
    <xf numFmtId="0" fontId="0" fillId="0" borderId="11" xfId="0" applyFont="1" applyBorder="1" applyAlignment="1">
      <alignment horizontal="center" wrapText="1"/>
    </xf>
    <xf numFmtId="0" fontId="0" fillId="0" borderId="11" xfId="0" applyBorder="1" applyAlignment="1">
      <alignment wrapText="1"/>
    </xf>
    <xf numFmtId="0" fontId="0" fillId="0" borderId="43" xfId="0" applyBorder="1" applyAlignment="1">
      <alignment/>
    </xf>
    <xf numFmtId="2" fontId="1" fillId="0" borderId="5" xfId="0" applyNumberFormat="1" applyFon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6" fillId="0" borderId="0" xfId="0" applyFont="1" applyAlignment="1">
      <alignment/>
    </xf>
    <xf numFmtId="0" fontId="0" fillId="0" borderId="0" xfId="0" applyAlignment="1">
      <alignment wrapText="1"/>
    </xf>
    <xf numFmtId="0" fontId="1" fillId="3" borderId="7" xfId="0" applyFont="1" applyFill="1" applyBorder="1" applyAlignment="1">
      <alignment/>
    </xf>
    <xf numFmtId="0" fontId="1" fillId="3" borderId="7" xfId="0" applyFont="1" applyFill="1" applyBorder="1" applyAlignment="1">
      <alignment horizontal="center"/>
    </xf>
    <xf numFmtId="0" fontId="1" fillId="3" borderId="48" xfId="0" applyFont="1" applyFill="1" applyBorder="1" applyAlignment="1">
      <alignment horizontal="centerContinuous"/>
    </xf>
    <xf numFmtId="0" fontId="1" fillId="3" borderId="7" xfId="0" applyFont="1" applyFill="1" applyBorder="1" applyAlignment="1">
      <alignment horizontal="centerContinuous"/>
    </xf>
    <xf numFmtId="0" fontId="0" fillId="0" borderId="7" xfId="0" applyFont="1" applyBorder="1" applyAlignment="1">
      <alignment/>
    </xf>
    <xf numFmtId="0" fontId="0" fillId="0" borderId="7" xfId="0" applyBorder="1" applyAlignment="1">
      <alignment horizontal="center" wrapText="1"/>
    </xf>
    <xf numFmtId="0" fontId="0" fillId="2" borderId="48" xfId="0" applyFont="1" applyFill="1" applyBorder="1" applyAlignment="1">
      <alignment horizontal="centerContinuous"/>
    </xf>
    <xf numFmtId="0" fontId="0" fillId="2" borderId="7" xfId="0" applyFont="1" applyFill="1" applyBorder="1" applyAlignment="1">
      <alignment horizontal="centerContinuous"/>
    </xf>
    <xf numFmtId="0" fontId="0" fillId="0" borderId="7" xfId="0" applyFont="1" applyFill="1" applyBorder="1" applyAlignment="1">
      <alignment/>
    </xf>
    <xf numFmtId="3" fontId="0" fillId="2" borderId="48" xfId="0" applyNumberFormat="1" applyFont="1" applyFill="1" applyBorder="1" applyAlignment="1">
      <alignment horizontal="centerContinuous"/>
    </xf>
    <xf numFmtId="0" fontId="0" fillId="0" borderId="7" xfId="0" applyBorder="1" applyAlignment="1">
      <alignment wrapText="1"/>
    </xf>
    <xf numFmtId="168" fontId="0" fillId="2" borderId="7" xfId="0" applyNumberFormat="1" applyFont="1" applyFill="1" applyBorder="1" applyAlignment="1">
      <alignment horizontal="centerContinuous"/>
    </xf>
    <xf numFmtId="4" fontId="0" fillId="2" borderId="7" xfId="0" applyNumberFormat="1" applyFont="1" applyFill="1" applyBorder="1" applyAlignment="1">
      <alignment horizontal="centerContinuous"/>
    </xf>
    <xf numFmtId="0" fontId="0" fillId="0" borderId="7" xfId="0" applyFont="1" applyFill="1" applyBorder="1" applyAlignment="1">
      <alignment horizontal="left"/>
    </xf>
    <xf numFmtId="0" fontId="0" fillId="2" borderId="7" xfId="0" applyFont="1" applyFill="1" applyBorder="1" applyAlignment="1">
      <alignment horizontal="left"/>
    </xf>
    <xf numFmtId="167" fontId="0" fillId="2" borderId="48" xfId="0" applyNumberFormat="1" applyFont="1" applyFill="1" applyBorder="1" applyAlignment="1">
      <alignment horizontal="centerContinuous"/>
    </xf>
    <xf numFmtId="0" fontId="0" fillId="2" borderId="0" xfId="0" applyFont="1" applyFill="1" applyBorder="1" applyAlignment="1">
      <alignment horizontal="left"/>
    </xf>
    <xf numFmtId="167" fontId="0" fillId="2" borderId="0" xfId="0" applyNumberFormat="1" applyFont="1" applyFill="1" applyBorder="1" applyAlignment="1">
      <alignment horizontal="centerContinuous"/>
    </xf>
    <xf numFmtId="0" fontId="0" fillId="2" borderId="0" xfId="0" applyFont="1" applyFill="1" applyBorder="1" applyAlignment="1">
      <alignment horizontal="centerContinuous"/>
    </xf>
    <xf numFmtId="0" fontId="1" fillId="3" borderId="7" xfId="0" applyFont="1" applyFill="1" applyBorder="1" applyAlignment="1">
      <alignment wrapText="1"/>
    </xf>
    <xf numFmtId="0" fontId="1" fillId="3" borderId="7" xfId="0" applyFont="1" applyFill="1" applyBorder="1" applyAlignment="1">
      <alignment horizontal="center" wrapText="1"/>
    </xf>
    <xf numFmtId="0" fontId="1" fillId="3" borderId="48" xfId="0" applyFont="1" applyFill="1" applyBorder="1" applyAlignment="1">
      <alignment horizontal="center" wrapText="1"/>
    </xf>
    <xf numFmtId="0" fontId="0" fillId="0" borderId="6" xfId="0" applyBorder="1" applyAlignment="1">
      <alignment wrapText="1"/>
    </xf>
    <xf numFmtId="0" fontId="0" fillId="0" borderId="49" xfId="0" applyBorder="1" applyAlignment="1">
      <alignment horizontal="center" wrapText="1"/>
    </xf>
    <xf numFmtId="0" fontId="0" fillId="0" borderId="48" xfId="0" applyBorder="1" applyAlignment="1">
      <alignment horizontal="center"/>
    </xf>
    <xf numFmtId="164" fontId="0" fillId="0" borderId="7" xfId="0" applyNumberFormat="1" applyBorder="1" applyAlignment="1">
      <alignment horizontal="center" wrapText="1"/>
    </xf>
    <xf numFmtId="0" fontId="0" fillId="0" borderId="48" xfId="0" applyBorder="1" applyAlignment="1">
      <alignment horizontal="center" wrapText="1"/>
    </xf>
    <xf numFmtId="11" fontId="0" fillId="0" borderId="7" xfId="0" applyNumberFormat="1" applyBorder="1" applyAlignment="1">
      <alignment horizontal="center"/>
    </xf>
    <xf numFmtId="11" fontId="0" fillId="0" borderId="0" xfId="0" applyNumberFormat="1" applyAlignment="1">
      <alignment horizontal="center"/>
    </xf>
    <xf numFmtId="0" fontId="1" fillId="0" borderId="0" xfId="0" applyFont="1" applyAlignment="1">
      <alignment/>
    </xf>
    <xf numFmtId="0" fontId="1" fillId="0" borderId="21" xfId="0" applyFont="1" applyBorder="1" applyAlignment="1">
      <alignment horizontal="center" wrapText="1"/>
    </xf>
    <xf numFmtId="0" fontId="1" fillId="0" borderId="50" xfId="0" applyFont="1" applyBorder="1" applyAlignment="1">
      <alignment horizontal="center" wrapText="1"/>
    </xf>
    <xf numFmtId="0" fontId="1" fillId="0" borderId="23" xfId="0" applyFont="1" applyBorder="1" applyAlignment="1">
      <alignment horizontal="center" wrapText="1"/>
    </xf>
    <xf numFmtId="11" fontId="0" fillId="0" borderId="6" xfId="0" applyNumberFormat="1" applyBorder="1" applyAlignment="1">
      <alignment horizontal="center"/>
    </xf>
    <xf numFmtId="170" fontId="0" fillId="0" borderId="6" xfId="0" applyNumberFormat="1" applyBorder="1" applyAlignment="1">
      <alignment horizontal="center"/>
    </xf>
    <xf numFmtId="165" fontId="0" fillId="0" borderId="6" xfId="0" applyNumberFormat="1" applyBorder="1" applyAlignment="1">
      <alignment horizontal="center"/>
    </xf>
    <xf numFmtId="171" fontId="0" fillId="0" borderId="6" xfId="0" applyNumberFormat="1" applyBorder="1" applyAlignment="1">
      <alignment horizontal="center"/>
    </xf>
    <xf numFmtId="171" fontId="0" fillId="0" borderId="6" xfId="0" applyNumberFormat="1" applyBorder="1" applyAlignment="1">
      <alignment/>
    </xf>
    <xf numFmtId="11" fontId="0" fillId="0" borderId="6" xfId="0" applyNumberFormat="1" applyFont="1" applyBorder="1" applyAlignment="1">
      <alignment horizontal="center"/>
    </xf>
    <xf numFmtId="0" fontId="0" fillId="0" borderId="6" xfId="0" applyFont="1" applyBorder="1" applyAlignment="1">
      <alignment horizontal="center"/>
    </xf>
    <xf numFmtId="0" fontId="0" fillId="0" borderId="6" xfId="0" applyNumberFormat="1" applyFont="1" applyBorder="1" applyAlignment="1">
      <alignment horizontal="center"/>
    </xf>
    <xf numFmtId="170" fontId="0" fillId="0" borderId="7" xfId="0" applyNumberFormat="1" applyBorder="1" applyAlignment="1">
      <alignment horizontal="center"/>
    </xf>
    <xf numFmtId="165" fontId="0" fillId="0" borderId="7" xfId="0" applyNumberFormat="1" applyBorder="1" applyAlignment="1">
      <alignment horizontal="center"/>
    </xf>
    <xf numFmtId="171" fontId="0" fillId="0" borderId="7" xfId="0" applyNumberFormat="1" applyBorder="1" applyAlignment="1">
      <alignment horizontal="center"/>
    </xf>
    <xf numFmtId="170" fontId="0" fillId="0" borderId="7" xfId="0" applyNumberFormat="1" applyBorder="1" applyAlignment="1">
      <alignment/>
    </xf>
    <xf numFmtId="171" fontId="0" fillId="0" borderId="7" xfId="0" applyNumberFormat="1" applyBorder="1" applyAlignment="1">
      <alignment/>
    </xf>
    <xf numFmtId="11" fontId="0" fillId="0" borderId="7" xfId="0" applyNumberFormat="1" applyFont="1" applyBorder="1" applyAlignment="1">
      <alignment horizontal="center"/>
    </xf>
    <xf numFmtId="0" fontId="0" fillId="0" borderId="7" xfId="0" applyFont="1" applyBorder="1" applyAlignment="1">
      <alignment horizontal="center"/>
    </xf>
    <xf numFmtId="0" fontId="0" fillId="0" borderId="7" xfId="0" applyNumberFormat="1" applyFont="1" applyBorder="1" applyAlignment="1">
      <alignment horizontal="center"/>
    </xf>
    <xf numFmtId="171" fontId="1" fillId="0" borderId="7" xfId="0" applyNumberFormat="1" applyFont="1" applyBorder="1" applyAlignment="1">
      <alignment horizontal="center"/>
    </xf>
    <xf numFmtId="0" fontId="1" fillId="0" borderId="32" xfId="0" applyFont="1" applyBorder="1" applyAlignment="1">
      <alignment/>
    </xf>
    <xf numFmtId="11" fontId="0" fillId="0" borderId="7" xfId="0" applyNumberFormat="1" applyBorder="1" applyAlignment="1">
      <alignment/>
    </xf>
    <xf numFmtId="0" fontId="0" fillId="0" borderId="51" xfId="0" applyBorder="1" applyAlignment="1">
      <alignment horizontal="center"/>
    </xf>
    <xf numFmtId="0" fontId="0" fillId="0" borderId="40" xfId="0" applyBorder="1" applyAlignment="1">
      <alignment horizontal="center"/>
    </xf>
    <xf numFmtId="0" fontId="1" fillId="2" borderId="52" xfId="0" applyFont="1" applyFill="1" applyBorder="1" applyAlignment="1">
      <alignment horizontal="center"/>
    </xf>
    <xf numFmtId="0" fontId="0" fillId="2" borderId="53" xfId="0" applyFill="1" applyBorder="1" applyAlignment="1">
      <alignment/>
    </xf>
    <xf numFmtId="0" fontId="1" fillId="2" borderId="54" xfId="0" applyFont="1" applyFill="1" applyBorder="1" applyAlignment="1">
      <alignment/>
    </xf>
    <xf numFmtId="0" fontId="0" fillId="2" borderId="54" xfId="0" applyFill="1" applyBorder="1" applyAlignment="1">
      <alignment/>
    </xf>
    <xf numFmtId="0" fontId="0" fillId="2" borderId="55" xfId="0" applyFill="1" applyBorder="1" applyAlignment="1">
      <alignment/>
    </xf>
    <xf numFmtId="0" fontId="1" fillId="2" borderId="56" xfId="0" applyFont="1" applyFill="1" applyBorder="1" applyAlignment="1">
      <alignment horizontal="center"/>
    </xf>
    <xf numFmtId="2" fontId="0" fillId="0" borderId="57" xfId="0" applyNumberFormat="1" applyBorder="1" applyAlignment="1">
      <alignment/>
    </xf>
    <xf numFmtId="2" fontId="0" fillId="0" borderId="30" xfId="0" applyNumberFormat="1" applyBorder="1" applyAlignment="1">
      <alignment/>
    </xf>
    <xf numFmtId="164" fontId="0" fillId="0" borderId="20" xfId="0" applyNumberFormat="1" applyBorder="1" applyAlignment="1">
      <alignment/>
    </xf>
    <xf numFmtId="2" fontId="0" fillId="0" borderId="20" xfId="0" applyNumberFormat="1" applyBorder="1" applyAlignment="1">
      <alignment/>
    </xf>
    <xf numFmtId="2" fontId="0" fillId="0" borderId="38" xfId="0" applyNumberFormat="1" applyFill="1" applyBorder="1" applyAlignment="1">
      <alignment/>
    </xf>
    <xf numFmtId="0" fontId="0" fillId="0" borderId="54" xfId="0" applyBorder="1" applyAlignment="1">
      <alignment/>
    </xf>
    <xf numFmtId="0" fontId="1" fillId="2" borderId="58" xfId="0" applyFont="1" applyFill="1" applyBorder="1" applyAlignment="1">
      <alignment horizontal="center"/>
    </xf>
    <xf numFmtId="164" fontId="0" fillId="0" borderId="45" xfId="0" applyNumberFormat="1" applyBorder="1" applyAlignment="1">
      <alignment/>
    </xf>
    <xf numFmtId="164" fontId="0" fillId="0" borderId="58" xfId="0" applyNumberFormat="1" applyBorder="1" applyAlignment="1">
      <alignment/>
    </xf>
    <xf numFmtId="2" fontId="0" fillId="0" borderId="37" xfId="0" applyNumberFormat="1" applyBorder="1" applyAlignment="1">
      <alignment/>
    </xf>
    <xf numFmtId="0" fontId="0" fillId="0" borderId="59" xfId="0" applyBorder="1" applyAlignment="1">
      <alignment/>
    </xf>
    <xf numFmtId="0" fontId="1" fillId="2" borderId="60" xfId="0" applyFont="1" applyFill="1" applyBorder="1" applyAlignment="1">
      <alignment horizontal="center"/>
    </xf>
    <xf numFmtId="2" fontId="0" fillId="0" borderId="51" xfId="0" applyNumberFormat="1" applyBorder="1" applyAlignment="1">
      <alignment/>
    </xf>
    <xf numFmtId="2" fontId="0" fillId="0" borderId="60" xfId="0" applyNumberFormat="1" applyBorder="1" applyAlignment="1">
      <alignment/>
    </xf>
    <xf numFmtId="2" fontId="0" fillId="0" borderId="40" xfId="0" applyNumberFormat="1" applyBorder="1" applyAlignment="1">
      <alignment/>
    </xf>
    <xf numFmtId="0" fontId="1" fillId="2" borderId="61" xfId="0" applyFont="1" applyFill="1" applyBorder="1" applyAlignment="1">
      <alignment horizontal="center"/>
    </xf>
    <xf numFmtId="0" fontId="0" fillId="0" borderId="62" xfId="0" applyBorder="1" applyAlignment="1">
      <alignment/>
    </xf>
    <xf numFmtId="0" fontId="1" fillId="0" borderId="63" xfId="0" applyFont="1" applyBorder="1" applyAlignment="1">
      <alignment horizontal="center"/>
    </xf>
    <xf numFmtId="0" fontId="1" fillId="2" borderId="64" xfId="0" applyFont="1" applyFill="1" applyBorder="1" applyAlignment="1">
      <alignment horizontal="center"/>
    </xf>
    <xf numFmtId="164" fontId="0" fillId="0" borderId="29" xfId="0" applyNumberFormat="1" applyBorder="1" applyAlignment="1">
      <alignment/>
    </xf>
    <xf numFmtId="0" fontId="0" fillId="0" borderId="31" xfId="0" applyFont="1" applyBorder="1" applyAlignment="1">
      <alignment horizontal="center"/>
    </xf>
    <xf numFmtId="0" fontId="0" fillId="0" borderId="60" xfId="0" applyBorder="1" applyAlignment="1">
      <alignment horizontal="center"/>
    </xf>
    <xf numFmtId="0" fontId="0" fillId="0" borderId="65" xfId="0" applyBorder="1" applyAlignment="1">
      <alignment horizontal="center"/>
    </xf>
    <xf numFmtId="0" fontId="0" fillId="0" borderId="6" xfId="0" applyBorder="1" applyAlignment="1">
      <alignment/>
    </xf>
    <xf numFmtId="0" fontId="0" fillId="0" borderId="66" xfId="0" applyBorder="1" applyAlignment="1">
      <alignment/>
    </xf>
    <xf numFmtId="164" fontId="0" fillId="0" borderId="67" xfId="0" applyNumberFormat="1" applyBorder="1" applyAlignment="1">
      <alignment/>
    </xf>
    <xf numFmtId="0" fontId="0" fillId="0" borderId="31" xfId="0" applyBorder="1" applyAlignment="1">
      <alignment/>
    </xf>
    <xf numFmtId="2" fontId="0" fillId="0" borderId="29" xfId="0" applyNumberFormat="1" applyBorder="1" applyAlignment="1">
      <alignment/>
    </xf>
    <xf numFmtId="0" fontId="0" fillId="0" borderId="18" xfId="0" applyBorder="1" applyAlignment="1">
      <alignment vertical="top" wrapText="1"/>
    </xf>
    <xf numFmtId="0" fontId="0" fillId="0" borderId="68" xfId="0" applyBorder="1" applyAlignment="1">
      <alignment horizontal="center"/>
    </xf>
    <xf numFmtId="2" fontId="0" fillId="0" borderId="69" xfId="0" applyNumberFormat="1" applyBorder="1" applyAlignment="1">
      <alignment horizontal="center"/>
    </xf>
    <xf numFmtId="0" fontId="1" fillId="0" borderId="5" xfId="0" applyFont="1" applyBorder="1" applyAlignment="1">
      <alignment vertical="top" wrapText="1"/>
    </xf>
    <xf numFmtId="0" fontId="0" fillId="0" borderId="29" xfId="0" applyBorder="1" applyAlignment="1">
      <alignment/>
    </xf>
    <xf numFmtId="0" fontId="1" fillId="0" borderId="31" xfId="0" applyFont="1" applyBorder="1" applyAlignment="1">
      <alignment/>
    </xf>
    <xf numFmtId="0" fontId="0" fillId="0" borderId="51" xfId="0" applyBorder="1" applyAlignment="1">
      <alignment/>
    </xf>
    <xf numFmtId="0" fontId="0" fillId="0" borderId="67" xfId="0" applyBorder="1" applyAlignment="1">
      <alignment/>
    </xf>
    <xf numFmtId="0" fontId="1" fillId="2" borderId="70" xfId="0" applyFont="1" applyFill="1" applyBorder="1" applyAlignment="1">
      <alignment horizontal="center"/>
    </xf>
    <xf numFmtId="0" fontId="1" fillId="4" borderId="66" xfId="0" applyFont="1" applyFill="1" applyBorder="1" applyAlignment="1">
      <alignment horizontal="center"/>
    </xf>
    <xf numFmtId="0" fontId="0" fillId="0" borderId="25" xfId="0" applyBorder="1" applyAlignment="1">
      <alignment/>
    </xf>
    <xf numFmtId="164" fontId="0" fillId="0" borderId="31" xfId="0" applyNumberFormat="1" applyBorder="1" applyAlignment="1" quotePrefix="1">
      <alignment horizontal="center"/>
    </xf>
    <xf numFmtId="164" fontId="0" fillId="0" borderId="32" xfId="0" applyNumberFormat="1" applyBorder="1" applyAlignment="1" quotePrefix="1">
      <alignment horizontal="center"/>
    </xf>
    <xf numFmtId="164" fontId="0" fillId="0" borderId="23" xfId="0" applyNumberFormat="1" applyBorder="1" applyAlignment="1">
      <alignment/>
    </xf>
    <xf numFmtId="164" fontId="0" fillId="0" borderId="24" xfId="0" applyNumberFormat="1" applyBorder="1" applyAlignment="1">
      <alignment/>
    </xf>
    <xf numFmtId="164" fontId="0" fillId="0" borderId="71" xfId="0" applyNumberFormat="1" applyBorder="1" applyAlignment="1">
      <alignment/>
    </xf>
    <xf numFmtId="164" fontId="0" fillId="0" borderId="24" xfId="0" applyNumberFormat="1" applyBorder="1" applyAlignment="1">
      <alignment horizontal="right"/>
    </xf>
    <xf numFmtId="164" fontId="0" fillId="0" borderId="51" xfId="0" applyNumberFormat="1" applyBorder="1" applyAlignment="1">
      <alignment/>
    </xf>
    <xf numFmtId="164" fontId="0" fillId="0" borderId="57" xfId="0" applyNumberFormat="1" applyBorder="1" applyAlignment="1">
      <alignment/>
    </xf>
    <xf numFmtId="164" fontId="0" fillId="0" borderId="31" xfId="0" applyNumberFormat="1" applyBorder="1" applyAlignment="1">
      <alignment/>
    </xf>
    <xf numFmtId="164" fontId="0" fillId="0" borderId="40" xfId="0" applyNumberFormat="1" applyBorder="1" applyAlignment="1">
      <alignment/>
    </xf>
    <xf numFmtId="164" fontId="0" fillId="0" borderId="38" xfId="0" applyNumberFormat="1" applyBorder="1" applyAlignment="1">
      <alignment/>
    </xf>
    <xf numFmtId="164" fontId="0" fillId="0" borderId="30" xfId="0" applyNumberFormat="1" applyBorder="1" applyAlignment="1">
      <alignment/>
    </xf>
    <xf numFmtId="2" fontId="0" fillId="0" borderId="31" xfId="0" applyNumberFormat="1" applyBorder="1" applyAlignment="1">
      <alignment/>
    </xf>
    <xf numFmtId="2" fontId="0" fillId="0" borderId="67" xfId="0" applyNumberFormat="1" applyBorder="1" applyAlignment="1">
      <alignment/>
    </xf>
    <xf numFmtId="0" fontId="1" fillId="2" borderId="28" xfId="0" applyFont="1" applyFill="1" applyBorder="1" applyAlignment="1">
      <alignment horizontal="center"/>
    </xf>
    <xf numFmtId="0" fontId="1" fillId="2" borderId="72" xfId="0" applyFont="1" applyFill="1" applyBorder="1" applyAlignment="1">
      <alignment horizontal="center"/>
    </xf>
    <xf numFmtId="0" fontId="0" fillId="0" borderId="67" xfId="0" applyBorder="1" applyAlignment="1">
      <alignment horizontal="center"/>
    </xf>
    <xf numFmtId="2" fontId="0" fillId="0" borderId="56" xfId="0" applyNumberFormat="1" applyBorder="1" applyAlignment="1">
      <alignment/>
    </xf>
    <xf numFmtId="0" fontId="4" fillId="4" borderId="17" xfId="0" applyFont="1" applyFill="1" applyBorder="1" applyAlignment="1">
      <alignment horizontal="right"/>
    </xf>
    <xf numFmtId="0" fontId="0" fillId="0" borderId="64" xfId="0" applyBorder="1" applyAlignment="1">
      <alignment horizontal="center"/>
    </xf>
    <xf numFmtId="0" fontId="0" fillId="2" borderId="73" xfId="0" applyFill="1" applyBorder="1" applyAlignment="1">
      <alignment/>
    </xf>
    <xf numFmtId="164" fontId="0" fillId="0" borderId="60" xfId="0" applyNumberFormat="1" applyBorder="1" applyAlignment="1">
      <alignment/>
    </xf>
    <xf numFmtId="2" fontId="0" fillId="0" borderId="40" xfId="0" applyNumberFormat="1" applyBorder="1" applyAlignment="1">
      <alignment horizontal="center"/>
    </xf>
    <xf numFmtId="164" fontId="0" fillId="0" borderId="74" xfId="0" applyNumberFormat="1" applyBorder="1" applyAlignment="1">
      <alignment/>
    </xf>
    <xf numFmtId="0" fontId="1" fillId="2" borderId="10" xfId="0" applyFont="1" applyFill="1" applyBorder="1" applyAlignment="1">
      <alignment/>
    </xf>
    <xf numFmtId="0" fontId="0" fillId="2" borderId="10" xfId="0" applyFill="1" applyBorder="1" applyAlignment="1">
      <alignment/>
    </xf>
    <xf numFmtId="164" fontId="0" fillId="0" borderId="49" xfId="0" applyNumberFormat="1" applyBorder="1" applyAlignment="1">
      <alignment/>
    </xf>
    <xf numFmtId="0" fontId="2" fillId="0" borderId="0" xfId="0" applyFont="1" applyFill="1" applyBorder="1" applyAlignment="1">
      <alignment/>
    </xf>
    <xf numFmtId="0" fontId="0" fillId="0" borderId="17" xfId="0"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28" xfId="0" applyBorder="1" applyAlignment="1">
      <alignment horizontal="center" wrapText="1"/>
    </xf>
    <xf numFmtId="0" fontId="0" fillId="0" borderId="75" xfId="0" applyBorder="1" applyAlignment="1">
      <alignment horizontal="center" wrapText="1"/>
    </xf>
    <xf numFmtId="0" fontId="0" fillId="0" borderId="30" xfId="0" applyBorder="1" applyAlignment="1">
      <alignment horizontal="center" wrapText="1"/>
    </xf>
    <xf numFmtId="0" fontId="0" fillId="0" borderId="61" xfId="0" applyBorder="1" applyAlignment="1">
      <alignment horizontal="center" wrapText="1"/>
    </xf>
    <xf numFmtId="0" fontId="0" fillId="0" borderId="76" xfId="0" applyBorder="1" applyAlignment="1">
      <alignment horizontal="center" wrapText="1"/>
    </xf>
    <xf numFmtId="0" fontId="0" fillId="0" borderId="43" xfId="0" applyBorder="1" applyAlignment="1">
      <alignment wrapText="1"/>
    </xf>
    <xf numFmtId="0" fontId="0" fillId="0" borderId="48" xfId="0" applyBorder="1" applyAlignment="1">
      <alignment/>
    </xf>
    <xf numFmtId="0" fontId="0" fillId="0" borderId="45" xfId="0" applyBorder="1" applyAlignment="1">
      <alignment/>
    </xf>
    <xf numFmtId="2" fontId="0" fillId="0" borderId="59" xfId="0" applyNumberFormat="1" applyBorder="1" applyAlignment="1">
      <alignment horizontal="center"/>
    </xf>
    <xf numFmtId="0" fontId="0" fillId="0" borderId="31" xfId="0" applyBorder="1" applyAlignment="1">
      <alignment horizontal="center"/>
    </xf>
    <xf numFmtId="2" fontId="0" fillId="0" borderId="77" xfId="0" applyNumberFormat="1" applyBorder="1" applyAlignment="1">
      <alignment horizontal="center"/>
    </xf>
    <xf numFmtId="2" fontId="0" fillId="0" borderId="0" xfId="0" applyNumberFormat="1" applyBorder="1" applyAlignment="1">
      <alignment horizontal="center"/>
    </xf>
    <xf numFmtId="2" fontId="0" fillId="0" borderId="9" xfId="0" applyNumberFormat="1" applyBorder="1" applyAlignment="1">
      <alignment horizontal="center"/>
    </xf>
    <xf numFmtId="2" fontId="0" fillId="0" borderId="53" xfId="0" applyNumberFormat="1" applyBorder="1" applyAlignment="1">
      <alignment horizontal="center"/>
    </xf>
    <xf numFmtId="2" fontId="0" fillId="0" borderId="45" xfId="0" applyNumberFormat="1" applyBorder="1" applyAlignment="1">
      <alignment horizontal="center"/>
    </xf>
    <xf numFmtId="2" fontId="0" fillId="0" borderId="21" xfId="0" applyNumberFormat="1" applyBorder="1" applyAlignment="1">
      <alignment horizontal="center"/>
    </xf>
    <xf numFmtId="2" fontId="0" fillId="0" borderId="32" xfId="0" applyNumberFormat="1" applyBorder="1" applyAlignment="1">
      <alignment horizontal="center"/>
    </xf>
    <xf numFmtId="0" fontId="0" fillId="0" borderId="18" xfId="0" applyBorder="1" applyAlignment="1">
      <alignment horizontal="center" wrapText="1"/>
    </xf>
    <xf numFmtId="0" fontId="0" fillId="0" borderId="31" xfId="0" applyBorder="1" applyAlignment="1">
      <alignment/>
    </xf>
    <xf numFmtId="0" fontId="0" fillId="0" borderId="11" xfId="0" applyBorder="1" applyAlignment="1">
      <alignment wrapText="1"/>
    </xf>
    <xf numFmtId="0" fontId="0" fillId="0" borderId="18" xfId="0" applyBorder="1" applyAlignment="1">
      <alignment wrapText="1"/>
    </xf>
    <xf numFmtId="0" fontId="0" fillId="0" borderId="55" xfId="0" applyBorder="1" applyAlignment="1">
      <alignment horizontal="center"/>
    </xf>
    <xf numFmtId="0" fontId="0" fillId="0" borderId="48" xfId="0" applyBorder="1" applyAlignment="1">
      <alignment horizontal="center"/>
    </xf>
    <xf numFmtId="0" fontId="0" fillId="0" borderId="53" xfId="0" applyBorder="1" applyAlignment="1">
      <alignment horizontal="center"/>
    </xf>
    <xf numFmtId="0" fontId="0" fillId="0" borderId="45" xfId="0" applyBorder="1" applyAlignment="1">
      <alignment horizontal="center"/>
    </xf>
    <xf numFmtId="0" fontId="8" fillId="0" borderId="0" xfId="0" applyFont="1" applyAlignment="1">
      <alignment horizontal="center" vertical="center"/>
    </xf>
    <xf numFmtId="2" fontId="0" fillId="0" borderId="5" xfId="0" applyNumberFormat="1" applyBorder="1" applyAlignment="1">
      <alignment horizontal="center"/>
    </xf>
    <xf numFmtId="0" fontId="0" fillId="0" borderId="5" xfId="0" applyBorder="1" applyAlignment="1">
      <alignment horizontal="center"/>
    </xf>
    <xf numFmtId="0" fontId="0" fillId="0" borderId="51" xfId="0" applyBorder="1" applyAlignment="1">
      <alignment horizontal="center"/>
    </xf>
    <xf numFmtId="0" fontId="0" fillId="0" borderId="6" xfId="0" applyBorder="1" applyAlignment="1">
      <alignment horizontal="center"/>
    </xf>
    <xf numFmtId="0" fontId="0" fillId="0" borderId="32" xfId="0" applyBorder="1" applyAlignment="1">
      <alignment horizontal="center"/>
    </xf>
    <xf numFmtId="0" fontId="0" fillId="0" borderId="21" xfId="0" applyBorder="1" applyAlignment="1">
      <alignment horizontal="center"/>
    </xf>
    <xf numFmtId="0" fontId="0" fillId="0" borderId="77"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2" fontId="0" fillId="0" borderId="7" xfId="0" applyNumberFormat="1" applyBorder="1" applyAlignment="1">
      <alignment horizontal="center"/>
    </xf>
    <xf numFmtId="2" fontId="0" fillId="0" borderId="62" xfId="0" applyNumberFormat="1" applyBorder="1" applyAlignment="1">
      <alignment horizontal="center"/>
    </xf>
    <xf numFmtId="2" fontId="0" fillId="0" borderId="33" xfId="0" applyNumberFormat="1" applyBorder="1" applyAlignment="1">
      <alignment horizontal="center"/>
    </xf>
    <xf numFmtId="0" fontId="0" fillId="0" borderId="59" xfId="0" applyBorder="1" applyAlignment="1">
      <alignment horizontal="center"/>
    </xf>
    <xf numFmtId="0" fontId="0" fillId="0" borderId="1" xfId="0" applyFont="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xf>
    <xf numFmtId="0" fontId="0" fillId="0" borderId="7" xfId="0" applyBorder="1" applyAlignment="1">
      <alignment horizontal="center"/>
    </xf>
    <xf numFmtId="0" fontId="0" fillId="0" borderId="29" xfId="0" applyBorder="1" applyAlignment="1">
      <alignment horizontal="center"/>
    </xf>
    <xf numFmtId="0" fontId="0" fillId="0" borderId="42" xfId="0" applyBorder="1" applyAlignment="1">
      <alignment horizontal="center"/>
    </xf>
    <xf numFmtId="0" fontId="0" fillId="0" borderId="26" xfId="0" applyBorder="1" applyAlignment="1">
      <alignment horizontal="center"/>
    </xf>
    <xf numFmtId="0" fontId="0" fillId="0" borderId="3" xfId="0" applyBorder="1" applyAlignment="1">
      <alignment horizontal="center" vertical="center" wrapText="1"/>
    </xf>
    <xf numFmtId="2" fontId="1" fillId="0" borderId="5" xfId="0" applyNumberFormat="1" applyFont="1" applyBorder="1" applyAlignment="1">
      <alignment horizontal="center"/>
    </xf>
    <xf numFmtId="0" fontId="1" fillId="0" borderId="5" xfId="0" applyFont="1" applyBorder="1" applyAlignment="1">
      <alignment horizontal="center"/>
    </xf>
    <xf numFmtId="2" fontId="0" fillId="0" borderId="80" xfId="0" applyNumberFormat="1" applyBorder="1" applyAlignment="1">
      <alignment horizontal="center"/>
    </xf>
    <xf numFmtId="2" fontId="0" fillId="0" borderId="46" xfId="0" applyNumberFormat="1" applyBorder="1" applyAlignment="1">
      <alignment horizontal="center"/>
    </xf>
    <xf numFmtId="0" fontId="0" fillId="0" borderId="80" xfId="0" applyBorder="1" applyAlignment="1">
      <alignment horizontal="center"/>
    </xf>
    <xf numFmtId="2" fontId="0" fillId="0" borderId="31" xfId="0" applyNumberFormat="1" applyBorder="1" applyAlignment="1">
      <alignment horizontal="center"/>
    </xf>
    <xf numFmtId="0" fontId="0" fillId="0" borderId="7" xfId="0" applyBorder="1" applyAlignment="1">
      <alignment/>
    </xf>
    <xf numFmtId="0" fontId="0" fillId="0" borderId="40" xfId="0" applyBorder="1" applyAlignment="1">
      <alignment horizontal="center" wrapText="1"/>
    </xf>
    <xf numFmtId="0" fontId="0" fillId="0" borderId="1" xfId="0" applyBorder="1" applyAlignment="1">
      <alignment horizontal="center" vertical="center" wrapText="1"/>
    </xf>
    <xf numFmtId="0" fontId="0" fillId="0" borderId="9" xfId="0" applyFont="1" applyBorder="1" applyAlignment="1">
      <alignment horizontal="left"/>
    </xf>
    <xf numFmtId="0" fontId="3" fillId="0" borderId="9" xfId="0" applyFont="1" applyBorder="1" applyAlignment="1">
      <alignment horizontal="left"/>
    </xf>
    <xf numFmtId="0" fontId="3" fillId="0" borderId="15" xfId="0" applyFont="1" applyBorder="1" applyAlignment="1">
      <alignment horizontal="left"/>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Font="1" applyBorder="1" applyAlignment="1">
      <alignment horizontal="center" wrapText="1"/>
    </xf>
    <xf numFmtId="0" fontId="0" fillId="0" borderId="0" xfId="0" applyBorder="1" applyAlignment="1">
      <alignment/>
    </xf>
    <xf numFmtId="0" fontId="3" fillId="0" borderId="0" xfId="0" applyFont="1" applyAlignment="1">
      <alignment horizontal="center"/>
    </xf>
    <xf numFmtId="0" fontId="0" fillId="0" borderId="13" xfId="0" applyBorder="1" applyAlignment="1">
      <alignment/>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xf>
    <xf numFmtId="0" fontId="0" fillId="0" borderId="62" xfId="0" applyBorder="1" applyAlignment="1">
      <alignment/>
    </xf>
    <xf numFmtId="16" fontId="0" fillId="0" borderId="53" xfId="0" applyNumberFormat="1" applyBorder="1" applyAlignment="1">
      <alignment horizontal="center" vertical="center"/>
    </xf>
    <xf numFmtId="0" fontId="1" fillId="0" borderId="59" xfId="0" applyFont="1" applyBorder="1" applyAlignment="1">
      <alignment/>
    </xf>
    <xf numFmtId="0" fontId="1" fillId="0" borderId="32" xfId="0" applyFont="1" applyBorder="1" applyAlignment="1">
      <alignment/>
    </xf>
    <xf numFmtId="0" fontId="1" fillId="0" borderId="77" xfId="0" applyFont="1" applyBorder="1" applyAlignment="1">
      <alignment horizontal="center" wrapText="1"/>
    </xf>
    <xf numFmtId="0" fontId="1" fillId="0" borderId="21" xfId="0" applyFont="1" applyBorder="1" applyAlignment="1">
      <alignment horizontal="center" wrapText="1"/>
    </xf>
    <xf numFmtId="0" fontId="1" fillId="0" borderId="79" xfId="0" applyFont="1" applyBorder="1" applyAlignment="1">
      <alignment horizontal="center" wrapText="1"/>
    </xf>
    <xf numFmtId="0" fontId="1" fillId="0" borderId="23" xfId="0" applyFont="1" applyBorder="1" applyAlignment="1">
      <alignment horizontal="center" wrapText="1"/>
    </xf>
    <xf numFmtId="0" fontId="1" fillId="0" borderId="55" xfId="0" applyFont="1" applyBorder="1" applyAlignment="1">
      <alignment horizontal="center"/>
    </xf>
    <xf numFmtId="0" fontId="1" fillId="0" borderId="77" xfId="0" applyFont="1" applyBorder="1" applyAlignment="1">
      <alignment horizontal="center"/>
    </xf>
    <xf numFmtId="0" fontId="1" fillId="0" borderId="79" xfId="0" applyFont="1" applyBorder="1" applyAlignment="1">
      <alignment horizontal="center"/>
    </xf>
    <xf numFmtId="0" fontId="0" fillId="0" borderId="45" xfId="0" applyBorder="1" applyAlignment="1">
      <alignment/>
    </xf>
    <xf numFmtId="0" fontId="0" fillId="0" borderId="81" xfId="0" applyBorder="1" applyAlignment="1">
      <alignment/>
    </xf>
    <xf numFmtId="0" fontId="0" fillId="0" borderId="48" xfId="0" applyBorder="1" applyAlignment="1">
      <alignment/>
    </xf>
  </cellXfs>
  <cellStyles count="10">
    <cellStyle name="Normal" xfId="0"/>
    <cellStyle name="Comma" xfId="15"/>
    <cellStyle name="Comma [0]" xfId="16"/>
    <cellStyle name="Currency" xfId="17"/>
    <cellStyle name="Currency [0]" xfId="18"/>
    <cellStyle name="Date" xfId="19"/>
    <cellStyle name="Followed Hyperlink" xfId="20"/>
    <cellStyle name="Hyperlink" xfId="21"/>
    <cellStyle name="Percent" xfId="22"/>
    <cellStyle name="TnkCalx"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5</xdr:col>
      <xdr:colOff>9525</xdr:colOff>
      <xdr:row>44</xdr:row>
      <xdr:rowOff>57150</xdr:rowOff>
    </xdr:to>
    <xdr:sp>
      <xdr:nvSpPr>
        <xdr:cNvPr id="1" name="TextBox 1"/>
        <xdr:cNvSpPr txBox="1">
          <a:spLocks noChangeArrowheads="1"/>
        </xdr:cNvSpPr>
      </xdr:nvSpPr>
      <xdr:spPr>
        <a:xfrm>
          <a:off x="9525" y="4572000"/>
          <a:ext cx="3962400" cy="2647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Notes:
Citeria pollutant emissions from natural gas combustion in the flare pilots are estimated using the natural gas default factors from SCAQMD's "General Instruction Book for the AQMD 2003-2004 Annual Emissions Reporting Program": Table 1 - Default Emission Factors for External Combustion Equipment for Forms B1 and B1U (for all sizes); Natural Gas, Other Equipment, page 21
Toxic pollutant emissions from combustion of natural gas in the flare pilots are estimated using default emission factors for natural gas combustion in "Flare, Non-Refinery", which are contained in Table B-1 of SCAQMD's "Supplemental Instructions - New Reporting Procedures for AB2588 Facilities for Reporting their Quadrennial Air Toxics Emissions Inventory".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rb\1936\POST%20PROJECT%20HRA\Project%20Emiss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rb\1936\Tank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50\2150SCH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CIATION BY NUMBER"/>
      <sheetName val="Source Emissions &amp; Info"/>
      <sheetName val="Max Hourly Emissions (g s)"/>
      <sheetName val="Annual Project Emissions (g s)"/>
      <sheetName val="Max Hrly Project Emissions g s"/>
      <sheetName val="MTBE REMOVAL"/>
      <sheetName val="Truck Loading Rack"/>
      <sheetName val="Propylene Bullets"/>
      <sheetName val="FCCU Unit 61 Fugitives"/>
      <sheetName val="Lt Ends Rec NHT Unit 43 44 Fugs"/>
      <sheetName val="New Merox Treater Fugs"/>
      <sheetName val="Project Tanks"/>
      <sheetName val="Olefin Treater U60 Fugs Removed"/>
      <sheetName val="GOH Unit 58 Fugs Removed"/>
      <sheetName val="Platformer Unit 70 Fugs Removed"/>
      <sheetName val="Butamer Unit 69 Fugs Removed"/>
      <sheetName val="New Alky Unit Fugs Removed"/>
      <sheetName val="New SWS Fugs Removed"/>
      <sheetName val="New SRU Fugs Removed"/>
      <sheetName val="Combustion Emission Mods Remove"/>
      <sheetName val="Combustion Source Test Data"/>
      <sheetName val="H_B - Process Data"/>
      <sheetName val="Flare Flow Data"/>
      <sheetName val="Tail Gas Vent Increase"/>
      <sheetName val="Post Project Tanks - EFR"/>
      <sheetName val="Post Project Tanks - Fixed"/>
      <sheetName val="Baseline Tank VOCs"/>
    </sheetNames>
    <sheetDataSet>
      <sheetData sheetId="24">
        <row r="1">
          <cell r="A1" t="str">
            <v>Tank ID</v>
          </cell>
          <cell r="B1" t="str">
            <v>Tank Material</v>
          </cell>
          <cell r="C1" t="str">
            <v>Speciation</v>
          </cell>
          <cell r="D1" t="str">
            <v>Standing Loss</v>
          </cell>
          <cell r="E1" t="str">
            <v>Withdrawal Loss</v>
          </cell>
          <cell r="F1" t="str">
            <v>RIM_LOSS</v>
          </cell>
          <cell r="G1" t="str">
            <v>WD_LOSS</v>
          </cell>
          <cell r="H1" t="str">
            <v>DECKF_LOSS</v>
          </cell>
          <cell r="I1" t="str">
            <v>DECKS_LOSS</v>
          </cell>
          <cell r="J1" t="str">
            <v>Total Loss </v>
          </cell>
          <cell r="M1" t="str">
            <v>lb/yr Speciation</v>
          </cell>
          <cell r="N1" t="str">
            <v>Acetaldehyde (1)</v>
          </cell>
          <cell r="O1" t="str">
            <v>Acrolein (3)</v>
          </cell>
          <cell r="P1" t="str">
            <v>Ammonia (9)</v>
          </cell>
          <cell r="Q1" t="str">
            <v>Arsenic (10)</v>
          </cell>
          <cell r="R1" t="str">
            <v>Benzene (13)</v>
          </cell>
          <cell r="S1" t="str">
            <v>Beryllium (17)</v>
          </cell>
          <cell r="T1" t="str">
            <v>1,3-Butadiene (20)</v>
          </cell>
          <cell r="U1" t="str">
            <v>Cadmium (22)</v>
          </cell>
          <cell r="V1" t="str">
            <v>Chlorobenzene (29)</v>
          </cell>
          <cell r="W1" t="str">
            <v>Hexavalent Chromium (36)</v>
          </cell>
          <cell r="X1" t="str">
            <v>Copper (38)</v>
          </cell>
          <cell r="Y1" t="str">
            <v>Cresols (41)</v>
          </cell>
          <cell r="Z1" t="str">
            <v>1,2-Dibromochloropropane (47)</v>
          </cell>
          <cell r="AA1" t="str">
            <v>Hydrogen Cyanide (79)</v>
          </cell>
          <cell r="AB1" t="str">
            <v>Formaldehyde (70)</v>
          </cell>
          <cell r="AC1" t="str">
            <v>Hydrogen Chloride (78)</v>
          </cell>
          <cell r="AD1" t="str">
            <v>HF (80)</v>
          </cell>
          <cell r="AE1" t="str">
            <v>H2S (81)</v>
          </cell>
          <cell r="AF1" t="str">
            <v>Lead (83)</v>
          </cell>
          <cell r="AG1" t="str">
            <v>Manganese (85)</v>
          </cell>
          <cell r="AH1" t="str">
            <v>Mercury (87)</v>
          </cell>
          <cell r="AI1" t="str">
            <v>Methanol (88)</v>
          </cell>
          <cell r="AJ1" t="str">
            <v>Methyl Chloroform (1,1,1-TCA) (91)</v>
          </cell>
          <cell r="AK1" t="str">
            <v>Naphthalene (110)</v>
          </cell>
          <cell r="AL1" t="str">
            <v>Nickel (111)</v>
          </cell>
          <cell r="AM1" t="str">
            <v>Perchloroethylene (122)</v>
          </cell>
          <cell r="AN1" t="str">
            <v>Phenol (124)</v>
          </cell>
          <cell r="AO1" t="str">
            <v>PAHs (130)</v>
          </cell>
          <cell r="AP1" t="str">
            <v>Propylene (134)</v>
          </cell>
          <cell r="AQ1" t="str">
            <v>Selenium (137)</v>
          </cell>
          <cell r="AR1" t="str">
            <v>Styrene (140)</v>
          </cell>
          <cell r="AS1" t="str">
            <v>Toluene (145)</v>
          </cell>
          <cell r="AT1" t="str">
            <v>o,m,p-Xylene (151)</v>
          </cell>
          <cell r="AU1" t="str">
            <v>Zinc (152)</v>
          </cell>
          <cell r="AV1" t="str">
            <v>Sulfuric Acid (159)</v>
          </cell>
          <cell r="AW1" t="str">
            <v>2-Butanone (MEK) (161)</v>
          </cell>
          <cell r="AX1" t="str">
            <v>Ethyl Benzene (162)</v>
          </cell>
          <cell r="AY1" t="str">
            <v>Hexane (163)</v>
          </cell>
          <cell r="AZ1" t="str">
            <v>MTBE (164)</v>
          </cell>
          <cell r="BA1" t="str">
            <v>Aniline (165)</v>
          </cell>
          <cell r="BB1" t="str">
            <v>Isopropyl Alcohol (167)</v>
          </cell>
          <cell r="BC1" t="str">
            <v>1,1,2,2-Tetrachloroethane (122)</v>
          </cell>
          <cell r="BE1" t="str">
            <v>Xylenes (151)</v>
          </cell>
          <cell r="BF1" t="str">
            <v>p-xylenes (151)</v>
          </cell>
          <cell r="BG1" t="str">
            <v>o-xylenes (151)</v>
          </cell>
          <cell r="BI1" t="str">
            <v>Benzo(a)anthracene (130)</v>
          </cell>
          <cell r="BJ1" t="str">
            <v>Benzo(a)pyrene (130)</v>
          </cell>
          <cell r="BK1" t="str">
            <v>Benzo(b)fluoranthene (130)</v>
          </cell>
          <cell r="BL1" t="str">
            <v>Benzo(k)fluoranthene (130)</v>
          </cell>
          <cell r="BM1" t="str">
            <v>Chrysene (130)</v>
          </cell>
          <cell r="BN1" t="str">
            <v>3-Methylcholanthrene (130)</v>
          </cell>
          <cell r="BO1" t="str">
            <v>7,12-Dimethylcholanthrene (130)</v>
          </cell>
          <cell r="BP1" t="str">
            <v>PAH's</v>
          </cell>
          <cell r="BQ1" t="str">
            <v>Benzo[j]fluoranthene (130)</v>
          </cell>
          <cell r="BR1" t="str">
            <v>Dibenz (a,h) anthracene (130)</v>
          </cell>
          <cell r="BS1" t="str">
            <v>Indeno (1,2,3-cd) pyrene (130)</v>
          </cell>
        </row>
        <row r="2">
          <cell r="A2" t="str">
            <v>81TK3</v>
          </cell>
          <cell r="B2" t="str">
            <v>Refinery - CARB Diesel Base- 81TK3</v>
          </cell>
          <cell r="C2">
            <v>45</v>
          </cell>
          <cell r="D2">
            <v>0</v>
          </cell>
          <cell r="E2">
            <v>0</v>
          </cell>
          <cell r="F2">
            <v>3.7688827365677606</v>
          </cell>
          <cell r="G2">
            <v>202.7572293033149</v>
          </cell>
          <cell r="H2">
            <v>4.503996514373745</v>
          </cell>
          <cell r="I2">
            <v>0</v>
          </cell>
          <cell r="J2">
            <v>211.03010855425637</v>
          </cell>
          <cell r="P2">
            <v>0</v>
          </cell>
          <cell r="R2">
            <v>0</v>
          </cell>
          <cell r="T2">
            <v>0</v>
          </cell>
          <cell r="Y2">
            <v>0</v>
          </cell>
          <cell r="Z2">
            <v>0</v>
          </cell>
          <cell r="AE2">
            <v>0</v>
          </cell>
          <cell r="AK2">
            <v>0.014866157386771378</v>
          </cell>
          <cell r="AM2">
            <v>0</v>
          </cell>
          <cell r="AN2">
            <v>0</v>
          </cell>
          <cell r="AP2">
            <v>0</v>
          </cell>
          <cell r="AR2">
            <v>0</v>
          </cell>
          <cell r="AS2">
            <v>1.0766434247370003</v>
          </cell>
          <cell r="AT2">
            <v>1.222164952159984</v>
          </cell>
          <cell r="AW2">
            <v>0</v>
          </cell>
          <cell r="AX2">
            <v>0.301689774822631</v>
          </cell>
          <cell r="AY2">
            <v>1.6588865367511696</v>
          </cell>
          <cell r="AZ2">
            <v>0</v>
          </cell>
          <cell r="BA2">
            <v>0</v>
          </cell>
          <cell r="BC2">
            <v>0</v>
          </cell>
          <cell r="BI2">
            <v>0</v>
          </cell>
          <cell r="BJ2">
            <v>0</v>
          </cell>
          <cell r="BK2">
            <v>0</v>
          </cell>
          <cell r="BL2">
            <v>0</v>
          </cell>
          <cell r="BM2">
            <v>0</v>
          </cell>
          <cell r="BN2">
            <v>0</v>
          </cell>
          <cell r="BO2">
            <v>0</v>
          </cell>
        </row>
        <row r="3">
          <cell r="A3" t="str">
            <v>82TK1</v>
          </cell>
          <cell r="B3" t="str">
            <v>Refinery - Gasoline (FCC)- 82TK1</v>
          </cell>
          <cell r="C3">
            <v>55</v>
          </cell>
          <cell r="D3">
            <v>0</v>
          </cell>
          <cell r="E3">
            <v>0</v>
          </cell>
          <cell r="F3">
            <v>1339.6359876045042</v>
          </cell>
          <cell r="G3">
            <v>174.5158357035294</v>
          </cell>
          <cell r="H3">
            <v>1265.5419274678356</v>
          </cell>
          <cell r="I3">
            <v>0</v>
          </cell>
          <cell r="J3">
            <v>2779.6937507758694</v>
          </cell>
          <cell r="P3">
            <v>0</v>
          </cell>
          <cell r="R3">
            <v>25.15622844452162</v>
          </cell>
          <cell r="T3">
            <v>0.13898468753879348</v>
          </cell>
          <cell r="Y3">
            <v>7.64415781463364</v>
          </cell>
          <cell r="Z3">
            <v>0</v>
          </cell>
          <cell r="AE3">
            <v>0</v>
          </cell>
          <cell r="AK3">
            <v>8.06111187725002</v>
          </cell>
          <cell r="AM3">
            <v>0</v>
          </cell>
          <cell r="AN3">
            <v>0</v>
          </cell>
          <cell r="AP3">
            <v>0.32244447509000085</v>
          </cell>
          <cell r="AR3">
            <v>1.3898468753879347</v>
          </cell>
          <cell r="AS3">
            <v>82.00096564788814</v>
          </cell>
          <cell r="AT3">
            <v>108.4080562802589</v>
          </cell>
          <cell r="AW3">
            <v>0</v>
          </cell>
          <cell r="AX3">
            <v>18.623948130198325</v>
          </cell>
          <cell r="AY3">
            <v>34.74617188469837</v>
          </cell>
          <cell r="AZ3">
            <v>0</v>
          </cell>
          <cell r="BA3">
            <v>3.82207890731682</v>
          </cell>
          <cell r="BC3">
            <v>0</v>
          </cell>
          <cell r="BI3">
            <v>0</v>
          </cell>
          <cell r="BJ3">
            <v>0</v>
          </cell>
          <cell r="BK3">
            <v>0</v>
          </cell>
          <cell r="BL3">
            <v>0</v>
          </cell>
          <cell r="BM3">
            <v>0</v>
          </cell>
          <cell r="BN3">
            <v>0</v>
          </cell>
          <cell r="BO3">
            <v>0</v>
          </cell>
        </row>
        <row r="4">
          <cell r="A4" t="str">
            <v>82TK2</v>
          </cell>
          <cell r="B4" t="str">
            <v>Refinery - Alkylate - 82TK2</v>
          </cell>
          <cell r="C4">
            <v>58</v>
          </cell>
          <cell r="D4">
            <v>0</v>
          </cell>
          <cell r="E4">
            <v>0</v>
          </cell>
          <cell r="F4">
            <v>1339.6359876045042</v>
          </cell>
          <cell r="G4">
            <v>132.8784450729412</v>
          </cell>
          <cell r="H4">
            <v>1176.1122163545185</v>
          </cell>
          <cell r="I4">
            <v>0</v>
          </cell>
          <cell r="J4">
            <v>2648.626649031964</v>
          </cell>
          <cell r="P4">
            <v>0</v>
          </cell>
          <cell r="R4">
            <v>19.86469986773973</v>
          </cell>
          <cell r="T4">
            <v>0.13243133245159822</v>
          </cell>
          <cell r="Y4">
            <v>7.283723284837901</v>
          </cell>
          <cell r="Z4">
            <v>0</v>
          </cell>
          <cell r="AE4">
            <v>0</v>
          </cell>
          <cell r="AK4">
            <v>5.1648219656123295</v>
          </cell>
          <cell r="AM4">
            <v>0</v>
          </cell>
          <cell r="AN4">
            <v>0</v>
          </cell>
          <cell r="AP4">
            <v>0.25294384498255257</v>
          </cell>
          <cell r="AR4">
            <v>1.5891759894191784</v>
          </cell>
          <cell r="AS4">
            <v>83.43173944450686</v>
          </cell>
          <cell r="AT4">
            <v>103.29643931224659</v>
          </cell>
          <cell r="AW4">
            <v>0</v>
          </cell>
          <cell r="AX4">
            <v>18.407955210772148</v>
          </cell>
          <cell r="AY4">
            <v>25.956541160513247</v>
          </cell>
          <cell r="AZ4">
            <v>0</v>
          </cell>
          <cell r="BA4">
            <v>3.6418616424189505</v>
          </cell>
          <cell r="BC4">
            <v>0</v>
          </cell>
          <cell r="BI4">
            <v>0</v>
          </cell>
          <cell r="BJ4">
            <v>0</v>
          </cell>
          <cell r="BK4">
            <v>0</v>
          </cell>
          <cell r="BL4">
            <v>0</v>
          </cell>
          <cell r="BM4">
            <v>0</v>
          </cell>
          <cell r="BN4">
            <v>0</v>
          </cell>
          <cell r="BO4">
            <v>0</v>
          </cell>
        </row>
        <row r="5">
          <cell r="A5" t="str">
            <v>82TK3</v>
          </cell>
          <cell r="B5" t="str">
            <v>Refinery - Naphtha - 82TK3</v>
          </cell>
          <cell r="C5">
            <v>56</v>
          </cell>
          <cell r="D5">
            <v>0</v>
          </cell>
          <cell r="E5">
            <v>0</v>
          </cell>
          <cell r="F5">
            <v>1377.2433582481933</v>
          </cell>
          <cell r="G5">
            <v>166.11163776</v>
          </cell>
          <cell r="H5">
            <v>1209.1290122963078</v>
          </cell>
          <cell r="I5">
            <v>0</v>
          </cell>
          <cell r="J5">
            <v>2752.484008304501</v>
          </cell>
          <cell r="P5">
            <v>0</v>
          </cell>
          <cell r="R5">
            <v>65.92199199889279</v>
          </cell>
          <cell r="T5">
            <v>0.13762420041522505</v>
          </cell>
          <cell r="Y5">
            <v>8.257452024913503</v>
          </cell>
          <cell r="Z5">
            <v>0</v>
          </cell>
          <cell r="AE5">
            <v>0</v>
          </cell>
          <cell r="AK5">
            <v>0.8257452024913502</v>
          </cell>
          <cell r="AM5">
            <v>0</v>
          </cell>
          <cell r="AN5">
            <v>0</v>
          </cell>
          <cell r="AP5">
            <v>0.020643630062283758</v>
          </cell>
          <cell r="AR5">
            <v>0.8257452024913502</v>
          </cell>
          <cell r="AS5">
            <v>23.12086566975781</v>
          </cell>
          <cell r="AT5">
            <v>19.955509060207632</v>
          </cell>
          <cell r="AW5">
            <v>0</v>
          </cell>
          <cell r="AX5">
            <v>2.0643630062283758</v>
          </cell>
          <cell r="AY5">
            <v>191.29763857716284</v>
          </cell>
          <cell r="AZ5">
            <v>0</v>
          </cell>
          <cell r="BA5">
            <v>4.1287260124567515</v>
          </cell>
          <cell r="BC5">
            <v>0</v>
          </cell>
          <cell r="BI5">
            <v>0</v>
          </cell>
          <cell r="BJ5">
            <v>0</v>
          </cell>
          <cell r="BK5">
            <v>0</v>
          </cell>
          <cell r="BL5">
            <v>0</v>
          </cell>
          <cell r="BM5">
            <v>0</v>
          </cell>
          <cell r="BN5">
            <v>0</v>
          </cell>
          <cell r="BO5">
            <v>0</v>
          </cell>
        </row>
        <row r="6">
          <cell r="A6" t="str">
            <v>82TK4</v>
          </cell>
          <cell r="B6" t="str">
            <v>Refinery - Gasoline - 82TK4</v>
          </cell>
          <cell r="C6">
            <v>54</v>
          </cell>
          <cell r="D6">
            <v>0</v>
          </cell>
          <cell r="E6">
            <v>0</v>
          </cell>
          <cell r="F6">
            <v>836.2879232138596</v>
          </cell>
          <cell r="G6">
            <v>189.919110079558</v>
          </cell>
          <cell r="H6">
            <v>868.5016275114637</v>
          </cell>
          <cell r="I6">
            <v>0</v>
          </cell>
          <cell r="J6">
            <v>1894.7086608048812</v>
          </cell>
          <cell r="P6">
            <v>0</v>
          </cell>
          <cell r="R6">
            <v>0.5210448817213423</v>
          </cell>
          <cell r="T6">
            <v>0.09473543304024407</v>
          </cell>
          <cell r="Y6">
            <v>5.210448817213423</v>
          </cell>
          <cell r="Z6">
            <v>0</v>
          </cell>
          <cell r="AE6">
            <v>0</v>
          </cell>
          <cell r="AK6">
            <v>0.5210448817213423</v>
          </cell>
          <cell r="AM6">
            <v>0</v>
          </cell>
          <cell r="AN6">
            <v>0</v>
          </cell>
          <cell r="AP6">
            <v>0.009473543304024407</v>
          </cell>
          <cell r="AR6">
            <v>0.5210448817213423</v>
          </cell>
          <cell r="AS6">
            <v>0.5210448817213423</v>
          </cell>
          <cell r="AT6">
            <v>0.5210448817213423</v>
          </cell>
          <cell r="AW6">
            <v>0</v>
          </cell>
          <cell r="AX6">
            <v>0.5210448817213423</v>
          </cell>
          <cell r="AY6">
            <v>2.6052244086067113</v>
          </cell>
          <cell r="AZ6">
            <v>0</v>
          </cell>
          <cell r="BA6">
            <v>2.6052244086067113</v>
          </cell>
          <cell r="BC6">
            <v>0</v>
          </cell>
          <cell r="BI6">
            <v>0</v>
          </cell>
          <cell r="BJ6">
            <v>0</v>
          </cell>
          <cell r="BK6">
            <v>0</v>
          </cell>
          <cell r="BL6">
            <v>0</v>
          </cell>
          <cell r="BM6">
            <v>0</v>
          </cell>
          <cell r="BN6">
            <v>0</v>
          </cell>
          <cell r="BO6">
            <v>0</v>
          </cell>
        </row>
        <row r="7">
          <cell r="A7" t="str">
            <v>82TK7</v>
          </cell>
          <cell r="B7" t="str">
            <v>Refinery - LCO - 82TK7</v>
          </cell>
          <cell r="C7">
            <v>46</v>
          </cell>
          <cell r="D7">
            <v>0</v>
          </cell>
          <cell r="E7">
            <v>0</v>
          </cell>
          <cell r="F7">
            <v>1.3278118802837584</v>
          </cell>
          <cell r="G7">
            <v>0.916053775</v>
          </cell>
          <cell r="H7">
            <v>3.8992820338223155</v>
          </cell>
          <cell r="I7">
            <v>0</v>
          </cell>
          <cell r="J7">
            <v>6.143147689106074</v>
          </cell>
          <cell r="P7">
            <v>0</v>
          </cell>
          <cell r="R7">
            <v>0.07009139624146497</v>
          </cell>
          <cell r="T7">
            <v>0</v>
          </cell>
          <cell r="Y7">
            <v>0</v>
          </cell>
          <cell r="Z7">
            <v>0</v>
          </cell>
          <cell r="AE7">
            <v>0</v>
          </cell>
          <cell r="AK7">
            <v>0.008231699428097239</v>
          </cell>
          <cell r="AM7">
            <v>0</v>
          </cell>
          <cell r="AN7">
            <v>0</v>
          </cell>
          <cell r="AP7">
            <v>0</v>
          </cell>
          <cell r="AR7">
            <v>0</v>
          </cell>
          <cell r="AS7">
            <v>0.2733991282276369</v>
          </cell>
          <cell r="AT7">
            <v>0.3126267329096806</v>
          </cell>
          <cell r="AW7">
            <v>0</v>
          </cell>
          <cell r="AX7">
            <v>0.05268033569185068</v>
          </cell>
          <cell r="AY7">
            <v>0.5458378915219958</v>
          </cell>
          <cell r="AZ7">
            <v>0</v>
          </cell>
          <cell r="BA7">
            <v>0</v>
          </cell>
          <cell r="BC7">
            <v>0</v>
          </cell>
          <cell r="BI7">
            <v>0</v>
          </cell>
          <cell r="BJ7">
            <v>0</v>
          </cell>
          <cell r="BK7">
            <v>0</v>
          </cell>
          <cell r="BL7">
            <v>0</v>
          </cell>
          <cell r="BM7">
            <v>0</v>
          </cell>
          <cell r="BN7">
            <v>0</v>
          </cell>
          <cell r="BO7">
            <v>0</v>
          </cell>
        </row>
        <row r="8">
          <cell r="A8" t="str">
            <v>82TK8</v>
          </cell>
          <cell r="B8" t="str">
            <v>Refinery - Diesel - 82TK8</v>
          </cell>
          <cell r="C8">
            <v>46</v>
          </cell>
          <cell r="D8">
            <v>0</v>
          </cell>
          <cell r="E8">
            <v>0</v>
          </cell>
          <cell r="F8">
            <v>1.0385961315279244</v>
          </cell>
          <cell r="G8">
            <v>8.5385703125</v>
          </cell>
          <cell r="H8">
            <v>3.0499646043223687</v>
          </cell>
          <cell r="I8">
            <v>0</v>
          </cell>
          <cell r="J8">
            <v>12.627131048350293</v>
          </cell>
          <cell r="P8">
            <v>0</v>
          </cell>
          <cell r="R8">
            <v>0.14407162101479848</v>
          </cell>
          <cell r="T8">
            <v>0</v>
          </cell>
          <cell r="Y8">
            <v>0</v>
          </cell>
          <cell r="Z8">
            <v>0</v>
          </cell>
          <cell r="AE8">
            <v>0</v>
          </cell>
          <cell r="AK8">
            <v>0.016920112080902827</v>
          </cell>
          <cell r="AM8">
            <v>0</v>
          </cell>
          <cell r="AN8">
            <v>0</v>
          </cell>
          <cell r="AP8">
            <v>0</v>
          </cell>
          <cell r="AR8">
            <v>0</v>
          </cell>
          <cell r="AS8">
            <v>0.5619670558722077</v>
          </cell>
          <cell r="AT8">
            <v>0.6425987010972509</v>
          </cell>
          <cell r="AW8">
            <v>0</v>
          </cell>
          <cell r="AX8">
            <v>0.108283495060963</v>
          </cell>
          <cell r="AY8">
            <v>1.12196009866831</v>
          </cell>
          <cell r="AZ8">
            <v>0</v>
          </cell>
          <cell r="BA8">
            <v>0</v>
          </cell>
          <cell r="BC8">
            <v>0</v>
          </cell>
          <cell r="BI8">
            <v>0</v>
          </cell>
          <cell r="BJ8">
            <v>0</v>
          </cell>
          <cell r="BK8">
            <v>0</v>
          </cell>
          <cell r="BL8">
            <v>0</v>
          </cell>
          <cell r="BM8">
            <v>0</v>
          </cell>
          <cell r="BN8">
            <v>0</v>
          </cell>
          <cell r="BO8">
            <v>0</v>
          </cell>
        </row>
        <row r="9">
          <cell r="A9" t="str">
            <v>82TK9</v>
          </cell>
          <cell r="B9" t="str">
            <v>Refinery - High Octane Blend - 82TK9</v>
          </cell>
          <cell r="C9">
            <v>93</v>
          </cell>
          <cell r="D9">
            <v>0</v>
          </cell>
          <cell r="E9">
            <v>0</v>
          </cell>
          <cell r="F9">
            <v>3450.356204171749</v>
          </cell>
          <cell r="G9">
            <v>196.33871064</v>
          </cell>
          <cell r="H9">
            <v>1395.3672595262888</v>
          </cell>
          <cell r="I9">
            <v>0</v>
          </cell>
          <cell r="J9">
            <v>5042.062174338038</v>
          </cell>
          <cell r="P9">
            <v>0</v>
          </cell>
          <cell r="R9">
            <v>0</v>
          </cell>
          <cell r="T9">
            <v>0</v>
          </cell>
          <cell r="Y9">
            <v>0</v>
          </cell>
          <cell r="Z9">
            <v>0</v>
          </cell>
          <cell r="AE9">
            <v>0</v>
          </cell>
          <cell r="AK9">
            <v>0</v>
          </cell>
          <cell r="AM9">
            <v>0</v>
          </cell>
          <cell r="AN9">
            <v>0</v>
          </cell>
          <cell r="AP9">
            <v>0</v>
          </cell>
          <cell r="AR9">
            <v>0</v>
          </cell>
          <cell r="AS9">
            <v>0</v>
          </cell>
          <cell r="AT9">
            <v>0</v>
          </cell>
          <cell r="AW9">
            <v>0</v>
          </cell>
          <cell r="AX9">
            <v>0</v>
          </cell>
          <cell r="AY9">
            <v>0</v>
          </cell>
          <cell r="AZ9">
            <v>0</v>
          </cell>
          <cell r="BA9">
            <v>0</v>
          </cell>
          <cell r="BC9">
            <v>0</v>
          </cell>
          <cell r="BI9">
            <v>0</v>
          </cell>
          <cell r="BJ9">
            <v>0</v>
          </cell>
          <cell r="BK9">
            <v>0</v>
          </cell>
          <cell r="BL9">
            <v>0</v>
          </cell>
          <cell r="BM9">
            <v>0</v>
          </cell>
          <cell r="BN9">
            <v>0</v>
          </cell>
          <cell r="BO9">
            <v>0</v>
          </cell>
        </row>
        <row r="10">
          <cell r="A10" t="str">
            <v>94TK900</v>
          </cell>
          <cell r="B10" t="str">
            <v>Refinery - Distillate Feed - 94TK900</v>
          </cell>
          <cell r="C10">
            <v>103</v>
          </cell>
          <cell r="D10">
            <v>0</v>
          </cell>
          <cell r="E10">
            <v>0</v>
          </cell>
          <cell r="F10">
            <v>245.45592388019372</v>
          </cell>
          <cell r="G10">
            <v>323.683787755102</v>
          </cell>
          <cell r="H10">
            <v>88.83451749735347</v>
          </cell>
          <cell r="I10">
            <v>0</v>
          </cell>
          <cell r="J10">
            <v>657.9742291326492</v>
          </cell>
          <cell r="P10">
            <v>0</v>
          </cell>
          <cell r="R10">
            <v>2.650569859912485</v>
          </cell>
          <cell r="T10">
            <v>0</v>
          </cell>
          <cell r="Y10">
            <v>0</v>
          </cell>
          <cell r="Z10">
            <v>0</v>
          </cell>
          <cell r="AE10">
            <v>0</v>
          </cell>
          <cell r="AK10">
            <v>0.0043993618198271975</v>
          </cell>
          <cell r="AM10">
            <v>0</v>
          </cell>
          <cell r="AN10">
            <v>0</v>
          </cell>
          <cell r="AP10">
            <v>0</v>
          </cell>
          <cell r="AR10">
            <v>0</v>
          </cell>
          <cell r="AS10">
            <v>3.1327350474686493</v>
          </cell>
          <cell r="AT10">
            <v>1.4927405831812002</v>
          </cell>
          <cell r="AW10">
            <v>0</v>
          </cell>
          <cell r="AX10">
            <v>0.6090955991213034</v>
          </cell>
          <cell r="AY10">
            <v>14.373001054318093</v>
          </cell>
          <cell r="AZ10">
            <v>0</v>
          </cell>
          <cell r="BA10">
            <v>0</v>
          </cell>
          <cell r="BC10">
            <v>0</v>
          </cell>
          <cell r="BI10">
            <v>0</v>
          </cell>
          <cell r="BJ10">
            <v>0</v>
          </cell>
          <cell r="BK10">
            <v>0</v>
          </cell>
          <cell r="BL10">
            <v>0</v>
          </cell>
          <cell r="BM10">
            <v>0</v>
          </cell>
          <cell r="BN10">
            <v>0</v>
          </cell>
          <cell r="BO10">
            <v>0</v>
          </cell>
        </row>
        <row r="11">
          <cell r="A11" t="str">
            <v>94TK9001</v>
          </cell>
          <cell r="B11" t="str">
            <v>Refinery - RGO - 94TK9001</v>
          </cell>
          <cell r="C11">
            <v>49</v>
          </cell>
          <cell r="D11">
            <v>0</v>
          </cell>
          <cell r="E11">
            <v>0</v>
          </cell>
          <cell r="F11">
            <v>33.363692060863514</v>
          </cell>
          <cell r="G11">
            <v>585.4877918552036</v>
          </cell>
          <cell r="H11">
            <v>30.469622454873758</v>
          </cell>
          <cell r="I11">
            <v>0</v>
          </cell>
          <cell r="J11">
            <v>649.3211063709408</v>
          </cell>
          <cell r="P11">
            <v>0</v>
          </cell>
          <cell r="R11">
            <v>0.5052456255285169</v>
          </cell>
          <cell r="T11">
            <v>0</v>
          </cell>
          <cell r="Y11">
            <v>0</v>
          </cell>
          <cell r="Z11">
            <v>0</v>
          </cell>
          <cell r="AE11">
            <v>0</v>
          </cell>
          <cell r="AK11">
            <v>0.0034163866489531564</v>
          </cell>
          <cell r="AM11">
            <v>0</v>
          </cell>
          <cell r="AN11">
            <v>0</v>
          </cell>
          <cell r="AP11">
            <v>0</v>
          </cell>
          <cell r="AR11">
            <v>0</v>
          </cell>
          <cell r="AS11">
            <v>0.29177568832845174</v>
          </cell>
          <cell r="AT11">
            <v>0.15114347600646466</v>
          </cell>
          <cell r="AW11">
            <v>0</v>
          </cell>
          <cell r="AX11">
            <v>0.03812705576351559</v>
          </cell>
          <cell r="AY11">
            <v>178.25946337204468</v>
          </cell>
          <cell r="AZ11">
            <v>0</v>
          </cell>
          <cell r="BA11">
            <v>0</v>
          </cell>
          <cell r="BC11">
            <v>0</v>
          </cell>
          <cell r="BI11">
            <v>0</v>
          </cell>
          <cell r="BJ11">
            <v>0</v>
          </cell>
          <cell r="BK11">
            <v>0</v>
          </cell>
          <cell r="BL11">
            <v>0</v>
          </cell>
          <cell r="BM11">
            <v>0</v>
          </cell>
          <cell r="BN11">
            <v>0</v>
          </cell>
          <cell r="BO11">
            <v>0</v>
          </cell>
        </row>
        <row r="12">
          <cell r="A12" t="str">
            <v>94TK9002</v>
          </cell>
          <cell r="B12" t="str">
            <v>Refinery - HTGO- 94TK9002</v>
          </cell>
          <cell r="C12">
            <v>50</v>
          </cell>
          <cell r="D12">
            <v>0</v>
          </cell>
          <cell r="E12">
            <v>0</v>
          </cell>
          <cell r="F12">
            <v>8.779918963385136</v>
          </cell>
          <cell r="G12">
            <v>619.3589864253394</v>
          </cell>
          <cell r="H12">
            <v>8.038618525239324</v>
          </cell>
          <cell r="I12">
            <v>0</v>
          </cell>
          <cell r="J12">
            <v>636.1775239139639</v>
          </cell>
          <cell r="P12">
            <v>0</v>
          </cell>
          <cell r="R12">
            <v>0.25447100956558555</v>
          </cell>
          <cell r="T12">
            <v>0.00318088761956982</v>
          </cell>
          <cell r="Y12">
            <v>0.6361775239139639</v>
          </cell>
          <cell r="Z12">
            <v>0</v>
          </cell>
          <cell r="AE12">
            <v>0</v>
          </cell>
          <cell r="AK12">
            <v>0.06361775239139639</v>
          </cell>
          <cell r="AM12">
            <v>0</v>
          </cell>
          <cell r="AN12">
            <v>0</v>
          </cell>
          <cell r="AP12">
            <v>0.00318088761956982</v>
          </cell>
          <cell r="AR12">
            <v>0.06361775239139639</v>
          </cell>
          <cell r="AS12">
            <v>0.28627988576128377</v>
          </cell>
          <cell r="AT12">
            <v>0.19085325717418916</v>
          </cell>
          <cell r="AW12">
            <v>0</v>
          </cell>
          <cell r="AX12">
            <v>0.06361775239139639</v>
          </cell>
          <cell r="AY12">
            <v>0.31808876195698194</v>
          </cell>
          <cell r="AZ12">
            <v>0</v>
          </cell>
          <cell r="BA12">
            <v>0.31808876195698194</v>
          </cell>
          <cell r="BC12">
            <v>0</v>
          </cell>
          <cell r="BI12">
            <v>0.00636177523913964</v>
          </cell>
          <cell r="BJ12">
            <v>0</v>
          </cell>
          <cell r="BK12">
            <v>0</v>
          </cell>
          <cell r="BL12">
            <v>0</v>
          </cell>
          <cell r="BM12">
            <v>0.04135153905440765</v>
          </cell>
          <cell r="BN12">
            <v>0.019085325717418916</v>
          </cell>
          <cell r="BO12">
            <v>0.015904438097849097</v>
          </cell>
        </row>
        <row r="13">
          <cell r="A13" t="str">
            <v>94TK9003</v>
          </cell>
          <cell r="B13" t="str">
            <v>Refinery - Diesel - 94TK9003</v>
          </cell>
          <cell r="C13">
            <v>37</v>
          </cell>
          <cell r="D13">
            <v>0</v>
          </cell>
          <cell r="E13">
            <v>0</v>
          </cell>
          <cell r="F13">
            <v>207.03771496349697</v>
          </cell>
          <cell r="G13">
            <v>313.55070398117647</v>
          </cell>
          <cell r="H13">
            <v>188.98364105990268</v>
          </cell>
          <cell r="I13">
            <v>0</v>
          </cell>
          <cell r="J13">
            <v>709.5720600045761</v>
          </cell>
          <cell r="P13">
            <v>0</v>
          </cell>
          <cell r="R13">
            <v>0.49670044200320324</v>
          </cell>
          <cell r="T13">
            <v>0.019513231650125844</v>
          </cell>
          <cell r="Y13">
            <v>0.7095720600045761</v>
          </cell>
          <cell r="Z13">
            <v>0</v>
          </cell>
          <cell r="AE13">
            <v>0</v>
          </cell>
          <cell r="AK13">
            <v>0.07095720600045761</v>
          </cell>
          <cell r="AM13">
            <v>0</v>
          </cell>
          <cell r="AN13">
            <v>0</v>
          </cell>
          <cell r="AP13">
            <v>0.0035478603000228806</v>
          </cell>
          <cell r="AR13">
            <v>0.07095720600045761</v>
          </cell>
          <cell r="AS13">
            <v>1.4191441200091521</v>
          </cell>
          <cell r="AT13">
            <v>1.4901013260096097</v>
          </cell>
          <cell r="AW13">
            <v>0</v>
          </cell>
          <cell r="AX13">
            <v>0.4612218390029744</v>
          </cell>
          <cell r="AY13">
            <v>3.5478603000228803</v>
          </cell>
          <cell r="AZ13">
            <v>0</v>
          </cell>
          <cell r="BA13">
            <v>0.35478603000228803</v>
          </cell>
          <cell r="BC13">
            <v>0</v>
          </cell>
          <cell r="BI13">
            <v>0</v>
          </cell>
          <cell r="BJ13">
            <v>0</v>
          </cell>
          <cell r="BK13">
            <v>0</v>
          </cell>
          <cell r="BL13">
            <v>0</v>
          </cell>
          <cell r="BM13">
            <v>0</v>
          </cell>
          <cell r="BN13">
            <v>0</v>
          </cell>
          <cell r="BO13">
            <v>0.01064358090006864</v>
          </cell>
        </row>
        <row r="14">
          <cell r="A14" t="str">
            <v>94TK9004</v>
          </cell>
          <cell r="B14" t="str">
            <v>Refinery - Diesel - 94TK9004</v>
          </cell>
          <cell r="C14">
            <v>45</v>
          </cell>
          <cell r="D14">
            <v>0</v>
          </cell>
          <cell r="E14">
            <v>0</v>
          </cell>
          <cell r="F14">
            <v>12.408317592751747</v>
          </cell>
          <cell r="G14">
            <v>291.0627932717647</v>
          </cell>
          <cell r="H14">
            <v>6.850694886862567</v>
          </cell>
          <cell r="I14">
            <v>0</v>
          </cell>
          <cell r="J14">
            <v>310.32180575137903</v>
          </cell>
          <cell r="P14">
            <v>0</v>
          </cell>
          <cell r="R14">
            <v>0</v>
          </cell>
          <cell r="T14">
            <v>0</v>
          </cell>
          <cell r="Y14">
            <v>0</v>
          </cell>
          <cell r="Z14">
            <v>0</v>
          </cell>
          <cell r="AE14">
            <v>0</v>
          </cell>
          <cell r="AK14">
            <v>0.021860827521021753</v>
          </cell>
          <cell r="AM14">
            <v>0</v>
          </cell>
          <cell r="AN14">
            <v>0</v>
          </cell>
          <cell r="AP14">
            <v>0</v>
          </cell>
          <cell r="AR14">
            <v>0</v>
          </cell>
          <cell r="AS14">
            <v>1.5832145185521496</v>
          </cell>
          <cell r="AT14">
            <v>1.797205325243076</v>
          </cell>
          <cell r="AW14">
            <v>0</v>
          </cell>
          <cell r="AX14">
            <v>0.4436377175800751</v>
          </cell>
          <cell r="AY14">
            <v>2.4394086187418176</v>
          </cell>
          <cell r="AZ14">
            <v>0</v>
          </cell>
          <cell r="BA14">
            <v>0</v>
          </cell>
          <cell r="BC14">
            <v>0</v>
          </cell>
          <cell r="BI14">
            <v>0</v>
          </cell>
          <cell r="BJ14">
            <v>0</v>
          </cell>
          <cell r="BK14">
            <v>0</v>
          </cell>
          <cell r="BL14">
            <v>0</v>
          </cell>
          <cell r="BM14">
            <v>0</v>
          </cell>
          <cell r="BN14">
            <v>0</v>
          </cell>
          <cell r="BO14">
            <v>0</v>
          </cell>
        </row>
        <row r="15">
          <cell r="A15" t="str">
            <v>94TK9005</v>
          </cell>
          <cell r="B15" t="str">
            <v>Refinery - RGO - 94TK9005</v>
          </cell>
          <cell r="C15">
            <v>49</v>
          </cell>
          <cell r="D15">
            <v>0</v>
          </cell>
          <cell r="E15">
            <v>0</v>
          </cell>
          <cell r="F15">
            <v>23.550841454727184</v>
          </cell>
          <cell r="G15">
            <v>647.13375</v>
          </cell>
          <cell r="H15">
            <v>29.685513984587512</v>
          </cell>
          <cell r="I15">
            <v>0</v>
          </cell>
          <cell r="J15">
            <v>700.3701054393147</v>
          </cell>
          <cell r="P15">
            <v>0</v>
          </cell>
          <cell r="R15">
            <v>0.5449675492636907</v>
          </cell>
          <cell r="T15">
            <v>0</v>
          </cell>
          <cell r="Y15">
            <v>0</v>
          </cell>
          <cell r="Z15">
            <v>0</v>
          </cell>
          <cell r="AE15">
            <v>0</v>
          </cell>
          <cell r="AK15">
            <v>0.003684979671955835</v>
          </cell>
          <cell r="AM15">
            <v>0</v>
          </cell>
          <cell r="AN15">
            <v>0</v>
          </cell>
          <cell r="AP15">
            <v>0</v>
          </cell>
          <cell r="AR15">
            <v>0</v>
          </cell>
          <cell r="AS15">
            <v>0.3147148115072757</v>
          </cell>
          <cell r="AT15">
            <v>0.16302623030189797</v>
          </cell>
          <cell r="AW15">
            <v>0</v>
          </cell>
          <cell r="AX15">
            <v>0.041124568111496534</v>
          </cell>
          <cell r="AY15">
            <v>192.27405043893998</v>
          </cell>
          <cell r="AZ15">
            <v>0</v>
          </cell>
          <cell r="BA15">
            <v>0</v>
          </cell>
          <cell r="BC15">
            <v>0</v>
          </cell>
          <cell r="BI15">
            <v>0</v>
          </cell>
          <cell r="BJ15">
            <v>0</v>
          </cell>
          <cell r="BK15">
            <v>0</v>
          </cell>
          <cell r="BL15">
            <v>0</v>
          </cell>
          <cell r="BM15">
            <v>0</v>
          </cell>
          <cell r="BN15">
            <v>0</v>
          </cell>
          <cell r="BO15">
            <v>0</v>
          </cell>
        </row>
        <row r="16">
          <cell r="A16" t="str">
            <v>94TK9006</v>
          </cell>
          <cell r="B16" t="str">
            <v>Refinery - Diesel - 94TK9006</v>
          </cell>
          <cell r="C16">
            <v>45</v>
          </cell>
          <cell r="D16">
            <v>0</v>
          </cell>
          <cell r="E16">
            <v>0</v>
          </cell>
          <cell r="F16">
            <v>6.496637645354372</v>
          </cell>
          <cell r="G16">
            <v>282.6290833538461</v>
          </cell>
          <cell r="H16">
            <v>5.388499258739743</v>
          </cell>
          <cell r="I16">
            <v>0</v>
          </cell>
          <cell r="J16">
            <v>294.5142202579402</v>
          </cell>
          <cell r="P16">
            <v>0</v>
          </cell>
          <cell r="R16">
            <v>0</v>
          </cell>
          <cell r="T16">
            <v>0</v>
          </cell>
          <cell r="Y16">
            <v>0</v>
          </cell>
          <cell r="Z16">
            <v>0</v>
          </cell>
          <cell r="AE16">
            <v>0</v>
          </cell>
          <cell r="AK16">
            <v>0.020747251569892076</v>
          </cell>
          <cell r="AM16">
            <v>0</v>
          </cell>
          <cell r="AN16">
            <v>0</v>
          </cell>
          <cell r="AP16">
            <v>0</v>
          </cell>
          <cell r="AR16">
            <v>0</v>
          </cell>
          <cell r="AS16">
            <v>1.502566628546903</v>
          </cell>
          <cell r="AT16">
            <v>1.7056568864884876</v>
          </cell>
          <cell r="AW16">
            <v>0</v>
          </cell>
          <cell r="AX16">
            <v>0.4210391085916382</v>
          </cell>
          <cell r="AY16">
            <v>2.3151467732011053</v>
          </cell>
          <cell r="AZ16">
            <v>0</v>
          </cell>
          <cell r="BA16">
            <v>0</v>
          </cell>
          <cell r="BC16">
            <v>0</v>
          </cell>
          <cell r="BI16">
            <v>0</v>
          </cell>
          <cell r="BJ16">
            <v>0</v>
          </cell>
          <cell r="BK16">
            <v>0</v>
          </cell>
          <cell r="BL16">
            <v>0</v>
          </cell>
          <cell r="BM16">
            <v>0</v>
          </cell>
          <cell r="BN16">
            <v>0</v>
          </cell>
          <cell r="BO16">
            <v>0</v>
          </cell>
        </row>
        <row r="17">
          <cell r="A17" t="str">
            <v>94TK9007</v>
          </cell>
          <cell r="B17" t="str">
            <v>Refinery - Crude Oil - 94TK9007</v>
          </cell>
          <cell r="C17">
            <v>37</v>
          </cell>
          <cell r="D17">
            <v>0</v>
          </cell>
          <cell r="E17">
            <v>0</v>
          </cell>
          <cell r="F17">
            <v>327.2007809030952</v>
          </cell>
          <cell r="G17">
            <v>943.7628322451612</v>
          </cell>
          <cell r="H17">
            <v>261.09844789120706</v>
          </cell>
          <cell r="I17">
            <v>0</v>
          </cell>
          <cell r="J17">
            <v>1532.0620610394635</v>
          </cell>
          <cell r="P17">
            <v>0</v>
          </cell>
          <cell r="R17">
            <v>1.0724434427276244</v>
          </cell>
          <cell r="T17">
            <v>0.04213170667858525</v>
          </cell>
          <cell r="Y17">
            <v>1.5320620610394635</v>
          </cell>
          <cell r="Z17">
            <v>0</v>
          </cell>
          <cell r="AE17">
            <v>0</v>
          </cell>
          <cell r="AK17">
            <v>0.15320620610394636</v>
          </cell>
          <cell r="AM17">
            <v>0</v>
          </cell>
          <cell r="AN17">
            <v>0</v>
          </cell>
          <cell r="AP17">
            <v>0.007660310305197318</v>
          </cell>
          <cell r="AR17">
            <v>0.15320620610394636</v>
          </cell>
          <cell r="AS17">
            <v>3.064124122078927</v>
          </cell>
          <cell r="AT17">
            <v>3.2173303281828733</v>
          </cell>
          <cell r="AW17">
            <v>0</v>
          </cell>
          <cell r="AX17">
            <v>0.9958403396756512</v>
          </cell>
          <cell r="AY17">
            <v>7.660310305197318</v>
          </cell>
          <cell r="AZ17">
            <v>0</v>
          </cell>
          <cell r="BA17">
            <v>0.7660310305197318</v>
          </cell>
          <cell r="BC17">
            <v>0</v>
          </cell>
          <cell r="BI17">
            <v>0</v>
          </cell>
          <cell r="BJ17">
            <v>0</v>
          </cell>
          <cell r="BK17">
            <v>0</v>
          </cell>
          <cell r="BL17">
            <v>0</v>
          </cell>
          <cell r="BM17">
            <v>0</v>
          </cell>
          <cell r="BN17">
            <v>0</v>
          </cell>
          <cell r="BO17">
            <v>0.022980930915591953</v>
          </cell>
        </row>
        <row r="18">
          <cell r="A18" t="str">
            <v>94TK9008</v>
          </cell>
          <cell r="B18" t="str">
            <v>Refinery - Reformate - 94TK9008</v>
          </cell>
          <cell r="C18">
            <v>44</v>
          </cell>
          <cell r="D18">
            <v>0</v>
          </cell>
          <cell r="E18">
            <v>0</v>
          </cell>
          <cell r="F18">
            <v>366.2823396869154</v>
          </cell>
          <cell r="G18">
            <v>137.84359967529412</v>
          </cell>
          <cell r="H18">
            <v>334.34183825965164</v>
          </cell>
          <cell r="I18">
            <v>0</v>
          </cell>
          <cell r="J18">
            <v>838.4677776218612</v>
          </cell>
          <cell r="P18">
            <v>0</v>
          </cell>
          <cell r="R18">
            <v>3.7310013134906783</v>
          </cell>
          <cell r="T18">
            <v>0</v>
          </cell>
          <cell r="Y18">
            <v>0</v>
          </cell>
          <cell r="Z18">
            <v>0</v>
          </cell>
          <cell r="AE18">
            <v>0</v>
          </cell>
          <cell r="AK18">
            <v>0.0022286481947861835</v>
          </cell>
          <cell r="AM18">
            <v>0</v>
          </cell>
          <cell r="AN18">
            <v>0</v>
          </cell>
          <cell r="AP18">
            <v>0</v>
          </cell>
          <cell r="AR18">
            <v>0</v>
          </cell>
          <cell r="AS18">
            <v>48.31281874313883</v>
          </cell>
          <cell r="AT18">
            <v>16.13225822276163</v>
          </cell>
          <cell r="AW18">
            <v>0</v>
          </cell>
          <cell r="AX18">
            <v>3.565328287869129</v>
          </cell>
          <cell r="AY18">
            <v>0.1134982343216909</v>
          </cell>
          <cell r="AZ18">
            <v>0</v>
          </cell>
          <cell r="BA18">
            <v>0</v>
          </cell>
          <cell r="BC18">
            <v>0</v>
          </cell>
          <cell r="BI18">
            <v>0</v>
          </cell>
          <cell r="BJ18">
            <v>0</v>
          </cell>
          <cell r="BK18">
            <v>0</v>
          </cell>
          <cell r="BL18">
            <v>0</v>
          </cell>
          <cell r="BM18">
            <v>0</v>
          </cell>
          <cell r="BN18">
            <v>0</v>
          </cell>
          <cell r="BO18">
            <v>0</v>
          </cell>
        </row>
        <row r="19">
          <cell r="A19" t="str">
            <v>94TK9009</v>
          </cell>
          <cell r="B19" t="str">
            <v>Refinery - Crude Oil - 94TK9009</v>
          </cell>
          <cell r="C19">
            <v>37</v>
          </cell>
          <cell r="D19">
            <v>0</v>
          </cell>
          <cell r="E19">
            <v>0</v>
          </cell>
          <cell r="F19">
            <v>327.2007809030952</v>
          </cell>
          <cell r="G19">
            <v>807.8621649498759</v>
          </cell>
          <cell r="H19">
            <v>247.71839629618427</v>
          </cell>
          <cell r="I19">
            <v>0</v>
          </cell>
          <cell r="J19">
            <v>1382.7813421491553</v>
          </cell>
          <cell r="P19">
            <v>0</v>
          </cell>
          <cell r="R19">
            <v>0.9679469395044087</v>
          </cell>
          <cell r="T19">
            <v>0.03802648690910177</v>
          </cell>
          <cell r="Y19">
            <v>1.3827813421491553</v>
          </cell>
          <cell r="Z19">
            <v>0</v>
          </cell>
          <cell r="AE19">
            <v>0</v>
          </cell>
          <cell r="AK19">
            <v>0.13827813421491553</v>
          </cell>
          <cell r="AM19">
            <v>0</v>
          </cell>
          <cell r="AN19">
            <v>0</v>
          </cell>
          <cell r="AP19">
            <v>0.006913906710745777</v>
          </cell>
          <cell r="AR19">
            <v>0.13827813421491553</v>
          </cell>
          <cell r="AS19">
            <v>2.7655626842983105</v>
          </cell>
          <cell r="AT19">
            <v>2.903840818513226</v>
          </cell>
          <cell r="AW19">
            <v>0</v>
          </cell>
          <cell r="AX19">
            <v>0.8988078723969509</v>
          </cell>
          <cell r="AY19">
            <v>6.913906710745777</v>
          </cell>
          <cell r="AZ19">
            <v>0</v>
          </cell>
          <cell r="BA19">
            <v>0.6913906710745776</v>
          </cell>
          <cell r="BC19">
            <v>0</v>
          </cell>
          <cell r="BI19">
            <v>0</v>
          </cell>
          <cell r="BJ19">
            <v>0</v>
          </cell>
          <cell r="BK19">
            <v>0</v>
          </cell>
          <cell r="BL19">
            <v>0</v>
          </cell>
          <cell r="BM19">
            <v>0</v>
          </cell>
          <cell r="BN19">
            <v>0</v>
          </cell>
          <cell r="BO19">
            <v>0.02074172013223733</v>
          </cell>
        </row>
        <row r="20">
          <cell r="A20" t="str">
            <v>94TK901</v>
          </cell>
          <cell r="B20" t="str">
            <v>Refinery - Distillate Feed - 94TK901</v>
          </cell>
          <cell r="C20">
            <v>103</v>
          </cell>
          <cell r="D20">
            <v>0</v>
          </cell>
          <cell r="E20">
            <v>0</v>
          </cell>
          <cell r="F20">
            <v>61.091899392099954</v>
          </cell>
          <cell r="G20">
            <v>23.39063605278158</v>
          </cell>
          <cell r="H20">
            <v>108.06668073538036</v>
          </cell>
          <cell r="I20">
            <v>0</v>
          </cell>
          <cell r="J20">
            <v>192.5492161802619</v>
          </cell>
          <cell r="P20">
            <v>0</v>
          </cell>
          <cell r="R20">
            <v>0.7756613045923487</v>
          </cell>
          <cell r="T20">
            <v>0</v>
          </cell>
          <cell r="Y20">
            <v>0</v>
          </cell>
          <cell r="Z20">
            <v>0</v>
          </cell>
          <cell r="AE20">
            <v>0</v>
          </cell>
          <cell r="AK20">
            <v>0.0012874268209831685</v>
          </cell>
          <cell r="AM20">
            <v>0</v>
          </cell>
          <cell r="AN20">
            <v>0</v>
          </cell>
          <cell r="AP20">
            <v>0</v>
          </cell>
          <cell r="AR20">
            <v>0</v>
          </cell>
          <cell r="AS20">
            <v>0.916761859633436</v>
          </cell>
          <cell r="AT20">
            <v>0.4368347824669306</v>
          </cell>
          <cell r="AW20">
            <v>0</v>
          </cell>
          <cell r="AX20">
            <v>0.1782454008027872</v>
          </cell>
          <cell r="AY20">
            <v>4.206107115798741</v>
          </cell>
          <cell r="AZ20">
            <v>0</v>
          </cell>
          <cell r="BA20">
            <v>0</v>
          </cell>
          <cell r="BC20">
            <v>0</v>
          </cell>
          <cell r="BI20">
            <v>0</v>
          </cell>
          <cell r="BJ20">
            <v>0</v>
          </cell>
          <cell r="BK20">
            <v>0</v>
          </cell>
          <cell r="BL20">
            <v>0</v>
          </cell>
          <cell r="BM20">
            <v>0</v>
          </cell>
          <cell r="BN20">
            <v>0</v>
          </cell>
          <cell r="BO20">
            <v>0</v>
          </cell>
        </row>
        <row r="21">
          <cell r="A21" t="str">
            <v>94TK9010</v>
          </cell>
          <cell r="B21" t="str">
            <v>Refinery - Jet Fuel - 94TK9010</v>
          </cell>
          <cell r="C21">
            <v>42</v>
          </cell>
          <cell r="D21">
            <v>0</v>
          </cell>
          <cell r="E21">
            <v>0</v>
          </cell>
          <cell r="F21">
            <v>3.257180905889836</v>
          </cell>
          <cell r="G21">
            <v>228.7794903994475</v>
          </cell>
          <cell r="H21">
            <v>3.744895206121823</v>
          </cell>
          <cell r="I21">
            <v>0</v>
          </cell>
          <cell r="J21">
            <v>235.78156651145915</v>
          </cell>
          <cell r="P21">
            <v>0</v>
          </cell>
          <cell r="R21">
            <v>0</v>
          </cell>
          <cell r="T21">
            <v>0</v>
          </cell>
          <cell r="Y21">
            <v>0</v>
          </cell>
          <cell r="Z21">
            <v>0</v>
          </cell>
          <cell r="AE21">
            <v>0</v>
          </cell>
          <cell r="AK21">
            <v>0</v>
          </cell>
          <cell r="AM21">
            <v>0</v>
          </cell>
          <cell r="AN21">
            <v>0</v>
          </cell>
          <cell r="AP21">
            <v>0</v>
          </cell>
          <cell r="AR21">
            <v>0</v>
          </cell>
          <cell r="AS21">
            <v>5.322526008982683</v>
          </cell>
          <cell r="AT21">
            <v>8.764953384759643</v>
          </cell>
          <cell r="AW21">
            <v>0</v>
          </cell>
          <cell r="AX21">
            <v>2.002705047791683</v>
          </cell>
          <cell r="AY21">
            <v>2.346078458733651</v>
          </cell>
          <cell r="AZ21">
            <v>0</v>
          </cell>
          <cell r="BA21">
            <v>0</v>
          </cell>
          <cell r="BC21">
            <v>0</v>
          </cell>
          <cell r="BI21">
            <v>0</v>
          </cell>
          <cell r="BJ21">
            <v>0</v>
          </cell>
          <cell r="BK21">
            <v>0</v>
          </cell>
          <cell r="BL21">
            <v>0</v>
          </cell>
          <cell r="BM21">
            <v>0</v>
          </cell>
          <cell r="BN21">
            <v>0</v>
          </cell>
          <cell r="BO21">
            <v>0</v>
          </cell>
        </row>
        <row r="22">
          <cell r="A22" t="str">
            <v>94TK9011</v>
          </cell>
          <cell r="B22" t="str">
            <v>Refinery - Jet Fuel - 94TK9011</v>
          </cell>
          <cell r="C22">
            <v>42</v>
          </cell>
          <cell r="D22">
            <v>0</v>
          </cell>
          <cell r="E22">
            <v>0</v>
          </cell>
          <cell r="F22">
            <v>3.257180905889836</v>
          </cell>
          <cell r="G22">
            <v>158.03125352486185</v>
          </cell>
          <cell r="H22">
            <v>3.744895206121823</v>
          </cell>
          <cell r="I22">
            <v>0</v>
          </cell>
          <cell r="J22">
            <v>165.0333296368735</v>
          </cell>
          <cell r="P22">
            <v>0</v>
          </cell>
          <cell r="R22">
            <v>0</v>
          </cell>
          <cell r="T22">
            <v>0</v>
          </cell>
          <cell r="Y22">
            <v>0</v>
          </cell>
          <cell r="Z22">
            <v>0</v>
          </cell>
          <cell r="AE22">
            <v>0</v>
          </cell>
          <cell r="AK22">
            <v>0</v>
          </cell>
          <cell r="AM22">
            <v>0</v>
          </cell>
          <cell r="AN22">
            <v>0</v>
          </cell>
          <cell r="AP22">
            <v>0</v>
          </cell>
          <cell r="AR22">
            <v>0</v>
          </cell>
          <cell r="AS22">
            <v>3.725457432222893</v>
          </cell>
          <cell r="AT22">
            <v>6.134955597254321</v>
          </cell>
          <cell r="AW22">
            <v>0</v>
          </cell>
          <cell r="AX22">
            <v>1.4017765986026398</v>
          </cell>
          <cell r="AY22">
            <v>1.6421179372194112</v>
          </cell>
          <cell r="AZ22">
            <v>0</v>
          </cell>
          <cell r="BA22">
            <v>0</v>
          </cell>
          <cell r="BC22">
            <v>0</v>
          </cell>
          <cell r="BI22">
            <v>0</v>
          </cell>
          <cell r="BJ22">
            <v>0</v>
          </cell>
          <cell r="BK22">
            <v>0</v>
          </cell>
          <cell r="BL22">
            <v>0</v>
          </cell>
          <cell r="BM22">
            <v>0</v>
          </cell>
          <cell r="BN22">
            <v>0</v>
          </cell>
          <cell r="BO22">
            <v>0</v>
          </cell>
        </row>
        <row r="23">
          <cell r="A23" t="str">
            <v>94TK9012</v>
          </cell>
          <cell r="B23" t="str">
            <v>Refinery - Distillate Feed- 94TK9012</v>
          </cell>
          <cell r="C23">
            <v>103</v>
          </cell>
          <cell r="D23">
            <v>0</v>
          </cell>
          <cell r="E23">
            <v>0</v>
          </cell>
          <cell r="F23">
            <v>136.6529328507499</v>
          </cell>
          <cell r="G23">
            <v>932.9709176470587</v>
          </cell>
          <cell r="H23">
            <v>176.3109768899566</v>
          </cell>
          <cell r="I23">
            <v>0</v>
          </cell>
          <cell r="J23">
            <v>1245.9348273877654</v>
          </cell>
          <cell r="P23">
            <v>0</v>
          </cell>
          <cell r="R23">
            <v>5.0190982483350375</v>
          </cell>
          <cell r="T23">
            <v>0</v>
          </cell>
          <cell r="Y23">
            <v>0</v>
          </cell>
          <cell r="Z23">
            <v>0</v>
          </cell>
          <cell r="AE23">
            <v>0</v>
          </cell>
          <cell r="AK23">
            <v>0.008330596954881158</v>
          </cell>
          <cell r="AM23">
            <v>0</v>
          </cell>
          <cell r="AN23">
            <v>0</v>
          </cell>
          <cell r="AP23">
            <v>0</v>
          </cell>
          <cell r="AR23">
            <v>0</v>
          </cell>
          <cell r="AS23">
            <v>5.932122456778719</v>
          </cell>
          <cell r="AT23">
            <v>2.8266418326022755</v>
          </cell>
          <cell r="AW23">
            <v>0</v>
          </cell>
          <cell r="AX23">
            <v>1.1533786378749706</v>
          </cell>
          <cell r="AY23">
            <v>27.21660179801012</v>
          </cell>
          <cell r="AZ23">
            <v>0</v>
          </cell>
          <cell r="BA23">
            <v>0</v>
          </cell>
          <cell r="BC23">
            <v>0</v>
          </cell>
          <cell r="BI23">
            <v>0</v>
          </cell>
          <cell r="BJ23">
            <v>0</v>
          </cell>
          <cell r="BK23">
            <v>0</v>
          </cell>
          <cell r="BL23">
            <v>0</v>
          </cell>
          <cell r="BM23">
            <v>0</v>
          </cell>
          <cell r="BN23">
            <v>0</v>
          </cell>
          <cell r="BO23">
            <v>0</v>
          </cell>
        </row>
        <row r="24">
          <cell r="A24" t="str">
            <v>94TK9013</v>
          </cell>
          <cell r="B24" t="str">
            <v>Refinery - Naphtha -94TK9013</v>
          </cell>
          <cell r="C24">
            <v>47</v>
          </cell>
          <cell r="D24">
            <v>0</v>
          </cell>
          <cell r="E24">
            <v>0</v>
          </cell>
          <cell r="F24">
            <v>756.1336084499885</v>
          </cell>
          <cell r="G24">
            <v>238.620492</v>
          </cell>
          <cell r="H24">
            <v>1040.4217666050938</v>
          </cell>
          <cell r="I24">
            <v>0</v>
          </cell>
          <cell r="J24">
            <v>2035.1758670550823</v>
          </cell>
          <cell r="P24">
            <v>0</v>
          </cell>
          <cell r="R24">
            <v>12.312813995683248</v>
          </cell>
          <cell r="T24">
            <v>0.10175879335275412</v>
          </cell>
          <cell r="Y24">
            <v>5.596733634401476</v>
          </cell>
          <cell r="Z24">
            <v>0</v>
          </cell>
          <cell r="AE24">
            <v>0</v>
          </cell>
          <cell r="AK24">
            <v>0.5596733634401477</v>
          </cell>
          <cell r="AM24">
            <v>0</v>
          </cell>
          <cell r="AN24">
            <v>0</v>
          </cell>
          <cell r="AP24">
            <v>0.07224874328045543</v>
          </cell>
          <cell r="AR24">
            <v>0.7123115534692788</v>
          </cell>
          <cell r="AS24">
            <v>35.615577673463946</v>
          </cell>
          <cell r="AT24">
            <v>34.5979897399364</v>
          </cell>
          <cell r="AW24">
            <v>0</v>
          </cell>
          <cell r="AX24">
            <v>9.463567781806132</v>
          </cell>
          <cell r="AY24">
            <v>62.07286394518001</v>
          </cell>
          <cell r="AZ24">
            <v>0</v>
          </cell>
          <cell r="BA24">
            <v>2.798366817200738</v>
          </cell>
          <cell r="BC24">
            <v>0</v>
          </cell>
          <cell r="BI24">
            <v>0</v>
          </cell>
          <cell r="BJ24">
            <v>0</v>
          </cell>
          <cell r="BK24">
            <v>0</v>
          </cell>
          <cell r="BL24">
            <v>0</v>
          </cell>
          <cell r="BM24">
            <v>0</v>
          </cell>
          <cell r="BN24">
            <v>0</v>
          </cell>
          <cell r="BO24">
            <v>0</v>
          </cell>
        </row>
        <row r="25">
          <cell r="A25" t="str">
            <v>94TK902</v>
          </cell>
          <cell r="B25" t="str">
            <v>Refinery - HCN - 94TK902</v>
          </cell>
          <cell r="C25">
            <v>43</v>
          </cell>
          <cell r="D25">
            <v>0</v>
          </cell>
          <cell r="E25">
            <v>0</v>
          </cell>
          <cell r="F25">
            <v>2.7310083834375614</v>
          </cell>
          <cell r="G25">
            <v>38.7298587</v>
          </cell>
          <cell r="H25">
            <v>3.755659208135904</v>
          </cell>
          <cell r="I25">
            <v>0</v>
          </cell>
          <cell r="J25">
            <v>45.216526291573466</v>
          </cell>
          <cell r="P25">
            <v>0</v>
          </cell>
          <cell r="R25">
            <v>0.009043305258314694</v>
          </cell>
          <cell r="T25">
            <v>0.00022608263145786734</v>
          </cell>
          <cell r="Y25">
            <v>0.022608263145786733</v>
          </cell>
          <cell r="Z25">
            <v>0</v>
          </cell>
          <cell r="AE25">
            <v>0</v>
          </cell>
          <cell r="AK25">
            <v>0.08591139995398958</v>
          </cell>
          <cell r="AM25">
            <v>0</v>
          </cell>
          <cell r="AN25">
            <v>0</v>
          </cell>
          <cell r="AP25">
            <v>0.00022608263145786734</v>
          </cell>
          <cell r="AR25">
            <v>0.0022608263145786735</v>
          </cell>
          <cell r="AS25">
            <v>0.02034743683120806</v>
          </cell>
          <cell r="AT25">
            <v>0.04973817892073081</v>
          </cell>
          <cell r="AW25">
            <v>0</v>
          </cell>
          <cell r="AX25">
            <v>0.011304131572893367</v>
          </cell>
          <cell r="AY25">
            <v>0.011304131572893367</v>
          </cell>
          <cell r="AZ25">
            <v>0</v>
          </cell>
          <cell r="BA25">
            <v>0.011304131572893367</v>
          </cell>
          <cell r="BC25">
            <v>0</v>
          </cell>
          <cell r="BI25">
            <v>0</v>
          </cell>
          <cell r="BJ25">
            <v>0</v>
          </cell>
          <cell r="BK25">
            <v>0</v>
          </cell>
          <cell r="BL25">
            <v>0</v>
          </cell>
          <cell r="BM25">
            <v>0</v>
          </cell>
          <cell r="BN25">
            <v>0</v>
          </cell>
          <cell r="BO25">
            <v>0</v>
          </cell>
        </row>
        <row r="26">
          <cell r="A26" t="str">
            <v>94TK903</v>
          </cell>
          <cell r="B26" t="str">
            <v>Refinery - Distillate Feed- 94TK903</v>
          </cell>
          <cell r="C26">
            <v>48</v>
          </cell>
          <cell r="D26">
            <v>0</v>
          </cell>
          <cell r="E26">
            <v>0</v>
          </cell>
          <cell r="F26">
            <v>177.83031219891586</v>
          </cell>
          <cell r="G26">
            <v>199.06405329084504</v>
          </cell>
          <cell r="H26">
            <v>81.02146223918473</v>
          </cell>
          <cell r="I26">
            <v>0</v>
          </cell>
          <cell r="J26">
            <v>457.9158277289456</v>
          </cell>
          <cell r="P26">
            <v>0</v>
          </cell>
          <cell r="R26">
            <v>0.03434368707967092</v>
          </cell>
          <cell r="T26">
            <v>0.002289579138644728</v>
          </cell>
          <cell r="Y26">
            <v>0.2289579138644728</v>
          </cell>
          <cell r="Z26">
            <v>0</v>
          </cell>
          <cell r="AE26">
            <v>0</v>
          </cell>
          <cell r="AK26">
            <v>0.6868737415934184</v>
          </cell>
          <cell r="AM26">
            <v>0</v>
          </cell>
          <cell r="AN26">
            <v>0</v>
          </cell>
          <cell r="AP26">
            <v>0.002289579138644728</v>
          </cell>
          <cell r="AR26">
            <v>0.022895791386447283</v>
          </cell>
          <cell r="AS26">
            <v>0.06868737415934184</v>
          </cell>
          <cell r="AT26">
            <v>0.4579158277289456</v>
          </cell>
          <cell r="AW26">
            <v>0</v>
          </cell>
          <cell r="AX26">
            <v>0.022895791386447283</v>
          </cell>
          <cell r="AY26">
            <v>0.1144789569322364</v>
          </cell>
          <cell r="AZ26">
            <v>0</v>
          </cell>
          <cell r="BA26">
            <v>0.1144789569322364</v>
          </cell>
          <cell r="BC26">
            <v>0</v>
          </cell>
          <cell r="BI26">
            <v>0</v>
          </cell>
          <cell r="BJ26">
            <v>0</v>
          </cell>
          <cell r="BK26">
            <v>0</v>
          </cell>
          <cell r="BL26">
            <v>0</v>
          </cell>
          <cell r="BM26">
            <v>0.013737474831868369</v>
          </cell>
          <cell r="BN26">
            <v>0</v>
          </cell>
          <cell r="BO26">
            <v>0</v>
          </cell>
        </row>
        <row r="27">
          <cell r="A27" t="str">
            <v>94TK9030</v>
          </cell>
          <cell r="B27" t="str">
            <v>Refinery - CARB Regular - 94TK9030</v>
          </cell>
          <cell r="C27">
            <v>58</v>
          </cell>
          <cell r="D27">
            <v>0</v>
          </cell>
          <cell r="E27">
            <v>0</v>
          </cell>
          <cell r="F27">
            <v>3437.5049063658944</v>
          </cell>
          <cell r="G27">
            <v>292.8903993042857</v>
          </cell>
          <cell r="H27">
            <v>1142.2187081359957</v>
          </cell>
          <cell r="I27">
            <v>0</v>
          </cell>
          <cell r="J27">
            <v>4872.614013806176</v>
          </cell>
          <cell r="P27">
            <v>0</v>
          </cell>
          <cell r="R27">
            <v>36.544605103546324</v>
          </cell>
          <cell r="T27">
            <v>0.24363070069030884</v>
          </cell>
          <cell r="Y27">
            <v>13.399688537966984</v>
          </cell>
          <cell r="Z27">
            <v>0</v>
          </cell>
          <cell r="AE27">
            <v>0</v>
          </cell>
          <cell r="AK27">
            <v>9.501597326922044</v>
          </cell>
          <cell r="AM27">
            <v>0</v>
          </cell>
          <cell r="AN27">
            <v>0</v>
          </cell>
          <cell r="AP27">
            <v>0.46533463831848987</v>
          </cell>
          <cell r="AR27">
            <v>2.9235684082837055</v>
          </cell>
          <cell r="AS27">
            <v>153.48734143489455</v>
          </cell>
          <cell r="AT27">
            <v>190.03194653844088</v>
          </cell>
          <cell r="AW27">
            <v>0</v>
          </cell>
          <cell r="AX27">
            <v>33.86466739595292</v>
          </cell>
          <cell r="AY27">
            <v>47.75161733530053</v>
          </cell>
          <cell r="AZ27">
            <v>0</v>
          </cell>
          <cell r="BA27">
            <v>6.699844268983492</v>
          </cell>
          <cell r="BC27">
            <v>0</v>
          </cell>
          <cell r="BI27">
            <v>0</v>
          </cell>
          <cell r="BJ27">
            <v>0</v>
          </cell>
          <cell r="BK27">
            <v>0</v>
          </cell>
          <cell r="BL27">
            <v>0</v>
          </cell>
          <cell r="BM27">
            <v>0</v>
          </cell>
          <cell r="BN27">
            <v>0</v>
          </cell>
          <cell r="BO27">
            <v>0</v>
          </cell>
        </row>
        <row r="28">
          <cell r="A28" t="str">
            <v>94TK9031</v>
          </cell>
          <cell r="B28" t="str">
            <v>Refinery - CARB Regular - 94TK9031</v>
          </cell>
          <cell r="C28">
            <v>58</v>
          </cell>
          <cell r="D28">
            <v>0</v>
          </cell>
          <cell r="E28">
            <v>0</v>
          </cell>
          <cell r="F28">
            <v>3437.5049063658944</v>
          </cell>
          <cell r="G28">
            <v>288.1655004985714</v>
          </cell>
          <cell r="H28">
            <v>1142.2187081359957</v>
          </cell>
          <cell r="I28">
            <v>0</v>
          </cell>
          <cell r="J28">
            <v>4867.889115000462</v>
          </cell>
          <cell r="P28">
            <v>0</v>
          </cell>
          <cell r="R28">
            <v>36.509168362503466</v>
          </cell>
          <cell r="T28">
            <v>0.2433944557500231</v>
          </cell>
          <cell r="Y28">
            <v>13.386695066251269</v>
          </cell>
          <cell r="Z28">
            <v>0</v>
          </cell>
          <cell r="AE28">
            <v>0</v>
          </cell>
          <cell r="AK28">
            <v>9.4923837742509</v>
          </cell>
          <cell r="AM28">
            <v>0</v>
          </cell>
          <cell r="AN28">
            <v>0</v>
          </cell>
          <cell r="AP28">
            <v>0.4648834104825441</v>
          </cell>
          <cell r="AR28">
            <v>2.920733469000277</v>
          </cell>
          <cell r="AS28">
            <v>153.33850712251456</v>
          </cell>
          <cell r="AT28">
            <v>189.84767548501802</v>
          </cell>
          <cell r="AW28">
            <v>0</v>
          </cell>
          <cell r="AX28">
            <v>33.83182934925321</v>
          </cell>
          <cell r="AY28">
            <v>47.705313327004525</v>
          </cell>
          <cell r="AZ28">
            <v>0</v>
          </cell>
          <cell r="BA28">
            <v>6.6933475331256345</v>
          </cell>
          <cell r="BC28">
            <v>0</v>
          </cell>
          <cell r="BI28">
            <v>0</v>
          </cell>
          <cell r="BJ28">
            <v>0</v>
          </cell>
          <cell r="BK28">
            <v>0</v>
          </cell>
          <cell r="BL28">
            <v>0</v>
          </cell>
          <cell r="BM28">
            <v>0</v>
          </cell>
          <cell r="BN28">
            <v>0</v>
          </cell>
          <cell r="BO28">
            <v>0</v>
          </cell>
        </row>
      </sheetData>
      <sheetData sheetId="25">
        <row r="1">
          <cell r="A1" t="str">
            <v>Tank ID</v>
          </cell>
          <cell r="B1" t="str">
            <v>Tank Material</v>
          </cell>
          <cell r="C1" t="str">
            <v>Speciation</v>
          </cell>
          <cell r="D1" t="str">
            <v>Standing Loss</v>
          </cell>
          <cell r="E1" t="str">
            <v>Withdrawal Loss</v>
          </cell>
          <cell r="F1" t="str">
            <v>RIM_LOSS</v>
          </cell>
          <cell r="G1" t="str">
            <v>WD_LOSS</v>
          </cell>
          <cell r="H1" t="str">
            <v>DECKF_LOSS</v>
          </cell>
          <cell r="I1" t="str">
            <v>DECKS_LOSS</v>
          </cell>
          <cell r="J1" t="str">
            <v>Total Loss without Controls</v>
          </cell>
          <cell r="K1" t="str">
            <v>Control Efficiency</v>
          </cell>
          <cell r="L1" t="str">
            <v>Total Loss with Controls</v>
          </cell>
          <cell r="M1" t="str">
            <v>lb/yr Speciation &gt;&gt;</v>
          </cell>
          <cell r="N1" t="str">
            <v>Acetaldehyde (1)</v>
          </cell>
          <cell r="O1" t="str">
            <v>Acrolein (3)</v>
          </cell>
          <cell r="P1" t="str">
            <v>Ammonia (9)</v>
          </cell>
          <cell r="Q1" t="str">
            <v>Arsenic (10)</v>
          </cell>
          <cell r="R1" t="str">
            <v>Benzene (13)</v>
          </cell>
          <cell r="S1" t="str">
            <v>Beryllium (17)</v>
          </cell>
          <cell r="T1" t="str">
            <v>1,3-Butadiene (20)</v>
          </cell>
          <cell r="U1" t="str">
            <v>Cadmium (22)</v>
          </cell>
          <cell r="V1" t="str">
            <v>Chlorobenzene (29)</v>
          </cell>
          <cell r="W1" t="str">
            <v>Hexavalent Chromium (36)</v>
          </cell>
          <cell r="X1" t="str">
            <v>Copper (38)</v>
          </cell>
          <cell r="Y1" t="str">
            <v>Cresols (41)</v>
          </cell>
          <cell r="Z1" t="str">
            <v>1,2-Dibromochloropropane (47)</v>
          </cell>
          <cell r="AA1" t="str">
            <v>Hydrogen Cyanide (79)</v>
          </cell>
          <cell r="AB1" t="str">
            <v>Formaldehyde (70)</v>
          </cell>
          <cell r="AC1" t="str">
            <v>Hydrogen Chloride (78)</v>
          </cell>
          <cell r="AD1" t="str">
            <v>HF (80)</v>
          </cell>
          <cell r="AE1" t="str">
            <v>H2S (81)</v>
          </cell>
          <cell r="AF1" t="str">
            <v>Lead (83)</v>
          </cell>
          <cell r="AG1" t="str">
            <v>Manganese (85)</v>
          </cell>
          <cell r="AH1" t="str">
            <v>Mercury (87)</v>
          </cell>
          <cell r="AI1" t="str">
            <v>Methanol (88)</v>
          </cell>
          <cell r="AJ1" t="str">
            <v>Methyl Chloroform (1,1,1-TCA) (91)</v>
          </cell>
          <cell r="AK1" t="str">
            <v>Naphthalene (110)</v>
          </cell>
          <cell r="AL1" t="str">
            <v>Nickel (111)</v>
          </cell>
          <cell r="AM1" t="str">
            <v>Perchloroethylene (122)</v>
          </cell>
          <cell r="AN1" t="str">
            <v>Phenol (124)</v>
          </cell>
          <cell r="AO1" t="str">
            <v>PAHs (130)</v>
          </cell>
          <cell r="AP1" t="str">
            <v>Propylene (134)</v>
          </cell>
          <cell r="AQ1" t="str">
            <v>Selenium (137)</v>
          </cell>
          <cell r="AR1" t="str">
            <v>Styrene (140)</v>
          </cell>
          <cell r="AS1" t="str">
            <v>Toluene (145)</v>
          </cell>
          <cell r="AT1" t="str">
            <v>o,m,p-Xylene (151)</v>
          </cell>
          <cell r="AU1" t="str">
            <v>Zinc (152)</v>
          </cell>
          <cell r="AV1" t="str">
            <v>Sulfuric Acid (159)</v>
          </cell>
          <cell r="AW1" t="str">
            <v>2-Butanone (MEK) (161)</v>
          </cell>
          <cell r="AX1" t="str">
            <v>Ethyl Benzene (162)</v>
          </cell>
          <cell r="AY1" t="str">
            <v>Hexane (163)</v>
          </cell>
          <cell r="AZ1" t="str">
            <v>MTBE (164)</v>
          </cell>
          <cell r="BA1" t="str">
            <v>Aniline (165)</v>
          </cell>
          <cell r="BB1" t="str">
            <v>Isopropyl Alcohol (167)</v>
          </cell>
          <cell r="BC1" t="str">
            <v>1,1,2,2-Tetrachloroethane (168)</v>
          </cell>
          <cell r="BE1" t="str">
            <v>Xylenes (151)</v>
          </cell>
          <cell r="BF1" t="str">
            <v>p-xylenes (151)</v>
          </cell>
          <cell r="BG1" t="str">
            <v>o-xylenes (151)</v>
          </cell>
          <cell r="BI1" t="str">
            <v>Benzo(a)anthracene (130)</v>
          </cell>
          <cell r="BJ1" t="str">
            <v>Benzo(a)pyrene (130)</v>
          </cell>
          <cell r="BK1" t="str">
            <v>Benzo(b)fluoranthene (130)</v>
          </cell>
          <cell r="BL1" t="str">
            <v>Benzo(k)fluoranthene (130)</v>
          </cell>
          <cell r="BM1" t="str">
            <v>Chrysene (130)</v>
          </cell>
          <cell r="BN1" t="str">
            <v>3-Methylcholanthrene (130)</v>
          </cell>
          <cell r="BO1" t="str">
            <v>7,12-Dimethylcholanthrene (130)</v>
          </cell>
          <cell r="BP1" t="str">
            <v>PAH's</v>
          </cell>
          <cell r="BQ1" t="str">
            <v>Benzo[j]fluoranthene (130)</v>
          </cell>
          <cell r="BR1" t="str">
            <v>Dibenz (a,h) anthracene (130)</v>
          </cell>
          <cell r="BS1" t="str">
            <v>Indeno (1,2,3-cd) pyrene (130)</v>
          </cell>
        </row>
        <row r="2">
          <cell r="A2" t="str">
            <v>21TK1000</v>
          </cell>
          <cell r="B2" t="str">
            <v>Refinery - Wastewater - 21TK1000</v>
          </cell>
          <cell r="C2">
            <v>41</v>
          </cell>
          <cell r="D2">
            <v>26.637904808547304</v>
          </cell>
          <cell r="E2">
            <v>43.731958000000006</v>
          </cell>
          <cell r="F2">
            <v>0</v>
          </cell>
          <cell r="G2">
            <v>0</v>
          </cell>
          <cell r="H2">
            <v>0</v>
          </cell>
          <cell r="I2">
            <v>0</v>
          </cell>
          <cell r="J2">
            <v>70.36986280854731</v>
          </cell>
          <cell r="K2">
            <v>95</v>
          </cell>
          <cell r="L2">
            <v>3.5184931404273656</v>
          </cell>
          <cell r="P2">
            <v>0.01909821703058773</v>
          </cell>
          <cell r="R2">
            <v>4.724561448530169E-06</v>
          </cell>
          <cell r="T2">
            <v>1.7592465702136827E-06</v>
          </cell>
          <cell r="Y2">
            <v>2.8317116864468663E-08</v>
          </cell>
          <cell r="Z2">
            <v>0</v>
          </cell>
          <cell r="AE2">
            <v>6.533429529190234E-08</v>
          </cell>
          <cell r="AK2">
            <v>5.566687880499588E-09</v>
          </cell>
          <cell r="AM2">
            <v>0</v>
          </cell>
          <cell r="AN2">
            <v>3.517654268878095E-08</v>
          </cell>
          <cell r="AP2">
            <v>1.7592465702136827E-06</v>
          </cell>
          <cell r="AR2">
            <v>0</v>
          </cell>
          <cell r="AS2">
            <v>2.6348989301031374E-06</v>
          </cell>
          <cell r="AT2">
            <v>5.070346863160886E-07</v>
          </cell>
          <cell r="AW2">
            <v>2.076691168310544E-06</v>
          </cell>
          <cell r="AX2">
            <v>1.1821077170564834E-07</v>
          </cell>
          <cell r="AY2">
            <v>3.342568483405997E-08</v>
          </cell>
          <cell r="AZ2">
            <v>0</v>
          </cell>
          <cell r="BA2">
            <v>0</v>
          </cell>
          <cell r="BC2">
            <v>0</v>
          </cell>
          <cell r="BI2">
            <v>3.93097864547127E-15</v>
          </cell>
          <cell r="BJ2">
            <v>1.1207035441389475E-11</v>
          </cell>
          <cell r="BK2">
            <v>5.892299547898284E-16</v>
          </cell>
          <cell r="BL2">
            <v>4.2299792583259085E-19</v>
          </cell>
          <cell r="BM2">
            <v>1.753603417849763E-17</v>
          </cell>
          <cell r="BN2">
            <v>0</v>
          </cell>
          <cell r="BO2">
            <v>0</v>
          </cell>
        </row>
        <row r="3">
          <cell r="A3" t="str">
            <v>48TK1</v>
          </cell>
          <cell r="B3" t="str">
            <v>Refinery - Sour Water - 48TK1</v>
          </cell>
          <cell r="C3">
            <v>38</v>
          </cell>
          <cell r="D3">
            <v>3843.0422648675985</v>
          </cell>
          <cell r="E3">
            <v>67967.90162500001</v>
          </cell>
          <cell r="F3">
            <v>0</v>
          </cell>
          <cell r="G3">
            <v>0</v>
          </cell>
          <cell r="H3">
            <v>0</v>
          </cell>
          <cell r="I3">
            <v>0</v>
          </cell>
          <cell r="J3">
            <v>71810.94388986762</v>
          </cell>
          <cell r="K3">
            <v>99.95</v>
          </cell>
          <cell r="L3">
            <v>35.90547194493177</v>
          </cell>
          <cell r="P3">
            <v>0.3913696441997563</v>
          </cell>
          <cell r="R3">
            <v>0.0025731372436674036</v>
          </cell>
          <cell r="T3">
            <v>0</v>
          </cell>
          <cell r="Y3">
            <v>0</v>
          </cell>
          <cell r="Z3">
            <v>0</v>
          </cell>
          <cell r="AE3">
            <v>4.17370261087277E-07</v>
          </cell>
          <cell r="AK3">
            <v>2.2594696871046417E-05</v>
          </cell>
          <cell r="AM3">
            <v>0</v>
          </cell>
          <cell r="AN3">
            <v>0</v>
          </cell>
          <cell r="AP3">
            <v>0</v>
          </cell>
          <cell r="AR3">
            <v>0</v>
          </cell>
          <cell r="AS3">
            <v>0.02496466426833933</v>
          </cell>
          <cell r="AT3">
            <v>0.005416993877296087</v>
          </cell>
          <cell r="AW3">
            <v>0</v>
          </cell>
          <cell r="AX3">
            <v>0.0014161428234978801</v>
          </cell>
          <cell r="AY3">
            <v>0.004772875621396683</v>
          </cell>
          <cell r="AZ3">
            <v>0</v>
          </cell>
          <cell r="BA3">
            <v>0</v>
          </cell>
          <cell r="BC3">
            <v>0</v>
          </cell>
          <cell r="BI3">
            <v>0</v>
          </cell>
          <cell r="BJ3">
            <v>0</v>
          </cell>
          <cell r="BK3">
            <v>0</v>
          </cell>
          <cell r="BL3">
            <v>0</v>
          </cell>
          <cell r="BM3">
            <v>0</v>
          </cell>
          <cell r="BN3">
            <v>0</v>
          </cell>
          <cell r="BO3">
            <v>0</v>
          </cell>
        </row>
        <row r="4">
          <cell r="A4" t="str">
            <v>81TK1</v>
          </cell>
          <cell r="B4" t="str">
            <v>Refinery - Decant Oil - 81TK1</v>
          </cell>
          <cell r="C4">
            <v>51</v>
          </cell>
          <cell r="D4">
            <v>4.6517700537087014</v>
          </cell>
          <cell r="E4">
            <v>21.143817499999997</v>
          </cell>
          <cell r="F4">
            <v>0</v>
          </cell>
          <cell r="G4">
            <v>0</v>
          </cell>
          <cell r="H4">
            <v>0</v>
          </cell>
          <cell r="I4">
            <v>0</v>
          </cell>
          <cell r="J4">
            <v>25.7955875537087</v>
          </cell>
          <cell r="K4">
            <v>99.95</v>
          </cell>
          <cell r="L4">
            <v>0.012897793776853617</v>
          </cell>
          <cell r="P4">
            <v>0</v>
          </cell>
          <cell r="R4">
            <v>0.00010161832773329676</v>
          </cell>
          <cell r="T4">
            <v>0</v>
          </cell>
          <cell r="Y4">
            <v>0</v>
          </cell>
          <cell r="Z4">
            <v>0</v>
          </cell>
          <cell r="AE4">
            <v>0</v>
          </cell>
          <cell r="AK4">
            <v>2.0002490800752225E-06</v>
          </cell>
          <cell r="AM4">
            <v>0</v>
          </cell>
          <cell r="AN4">
            <v>0</v>
          </cell>
          <cell r="AP4">
            <v>0.0003550975964872323</v>
          </cell>
          <cell r="AR4">
            <v>0</v>
          </cell>
          <cell r="AS4">
            <v>0.0002175117191141846</v>
          </cell>
          <cell r="AT4">
            <v>0.00016075760691781866</v>
          </cell>
          <cell r="AW4">
            <v>0</v>
          </cell>
          <cell r="AX4">
            <v>2.8400699704330472E-05</v>
          </cell>
          <cell r="AY4">
            <v>0.01176921969365868</v>
          </cell>
          <cell r="AZ4">
            <v>0</v>
          </cell>
          <cell r="BA4">
            <v>0</v>
          </cell>
          <cell r="BC4">
            <v>0</v>
          </cell>
          <cell r="BI4">
            <v>7.376805118007915E-12</v>
          </cell>
          <cell r="BJ4">
            <v>1.2727684199664463E-08</v>
          </cell>
          <cell r="BK4">
            <v>4.1262443150851035E-13</v>
          </cell>
          <cell r="BL4">
            <v>6.561100705920501E-16</v>
          </cell>
          <cell r="BM4">
            <v>3.8454906782476897E-14</v>
          </cell>
          <cell r="BN4">
            <v>0</v>
          </cell>
          <cell r="BO4">
            <v>0</v>
          </cell>
        </row>
        <row r="5">
          <cell r="A5" t="str">
            <v>81TK4</v>
          </cell>
          <cell r="B5" t="str">
            <v>Refinery - LCO - 81TK4</v>
          </cell>
          <cell r="C5">
            <v>46</v>
          </cell>
          <cell r="D5">
            <v>274.1194541678777</v>
          </cell>
          <cell r="E5">
            <v>1126.694504</v>
          </cell>
          <cell r="F5">
            <v>0</v>
          </cell>
          <cell r="G5">
            <v>0</v>
          </cell>
          <cell r="H5">
            <v>0</v>
          </cell>
          <cell r="I5">
            <v>0</v>
          </cell>
          <cell r="J5">
            <v>1400.8139581678777</v>
          </cell>
          <cell r="K5">
            <v>99.95</v>
          </cell>
          <cell r="L5">
            <v>0.700406979083899</v>
          </cell>
          <cell r="P5">
            <v>0</v>
          </cell>
          <cell r="R5">
            <v>0.007991424850214007</v>
          </cell>
          <cell r="T5">
            <v>0</v>
          </cell>
          <cell r="Y5">
            <v>0</v>
          </cell>
          <cell r="Z5">
            <v>0</v>
          </cell>
          <cell r="AE5">
            <v>0</v>
          </cell>
          <cell r="AK5">
            <v>0.0009385318440877699</v>
          </cell>
          <cell r="AM5">
            <v>0</v>
          </cell>
          <cell r="AN5">
            <v>0</v>
          </cell>
          <cell r="AP5">
            <v>0</v>
          </cell>
          <cell r="AR5">
            <v>0</v>
          </cell>
          <cell r="AS5">
            <v>0.03117142337724842</v>
          </cell>
          <cell r="AT5">
            <v>0.03564393315277781</v>
          </cell>
          <cell r="AW5">
            <v>0</v>
          </cell>
          <cell r="AX5">
            <v>0.006006314131839477</v>
          </cell>
          <cell r="AY5">
            <v>0.06223335137268661</v>
          </cell>
          <cell r="AZ5">
            <v>0</v>
          </cell>
          <cell r="BA5">
            <v>0</v>
          </cell>
          <cell r="BC5">
            <v>0</v>
          </cell>
          <cell r="BI5">
            <v>0</v>
          </cell>
          <cell r="BJ5">
            <v>0</v>
          </cell>
          <cell r="BK5">
            <v>0</v>
          </cell>
          <cell r="BL5">
            <v>0</v>
          </cell>
          <cell r="BM5">
            <v>0</v>
          </cell>
          <cell r="BN5">
            <v>0</v>
          </cell>
          <cell r="BO5">
            <v>0</v>
          </cell>
        </row>
        <row r="6">
          <cell r="A6" t="str">
            <v>83TK5</v>
          </cell>
          <cell r="B6" t="str">
            <v>Refinery - Sour Oil - 83TK5</v>
          </cell>
          <cell r="C6">
            <v>38</v>
          </cell>
          <cell r="D6">
            <v>1788.5808876197627</v>
          </cell>
          <cell r="E6">
            <v>37609.081375</v>
          </cell>
          <cell r="F6">
            <v>0</v>
          </cell>
          <cell r="G6">
            <v>0</v>
          </cell>
          <cell r="H6">
            <v>0</v>
          </cell>
          <cell r="I6">
            <v>0</v>
          </cell>
          <cell r="J6">
            <v>39397.662262619764</v>
          </cell>
          <cell r="K6">
            <v>99.95</v>
          </cell>
          <cell r="L6">
            <v>19.698831131308765</v>
          </cell>
          <cell r="P6">
            <v>0.21471725933126554</v>
          </cell>
          <cell r="R6">
            <v>0.001411701150131806</v>
          </cell>
          <cell r="T6">
            <v>0</v>
          </cell>
          <cell r="Y6">
            <v>0</v>
          </cell>
          <cell r="Z6">
            <v>0</v>
          </cell>
          <cell r="AE6">
            <v>2.2898198650607215E-07</v>
          </cell>
          <cell r="AK6">
            <v>1.2396136132355737E-05</v>
          </cell>
          <cell r="AM6">
            <v>0</v>
          </cell>
          <cell r="AN6">
            <v>0</v>
          </cell>
          <cell r="AP6">
            <v>0</v>
          </cell>
          <cell r="AR6">
            <v>0</v>
          </cell>
          <cell r="AS6">
            <v>0.013696372141440429</v>
          </cell>
          <cell r="AT6">
            <v>0.0029719271700939594</v>
          </cell>
          <cell r="AW6">
            <v>0</v>
          </cell>
          <cell r="AX6">
            <v>0.00077693891283992</v>
          </cell>
          <cell r="AY6">
            <v>0.002618544355045165</v>
          </cell>
          <cell r="AZ6">
            <v>0</v>
          </cell>
          <cell r="BA6">
            <v>0</v>
          </cell>
          <cell r="BC6">
            <v>0</v>
          </cell>
          <cell r="BI6">
            <v>0</v>
          </cell>
          <cell r="BJ6">
            <v>0</v>
          </cell>
          <cell r="BK6">
            <v>0</v>
          </cell>
          <cell r="BL6">
            <v>0</v>
          </cell>
          <cell r="BM6">
            <v>0</v>
          </cell>
          <cell r="BN6">
            <v>0</v>
          </cell>
          <cell r="BO6">
            <v>0</v>
          </cell>
        </row>
        <row r="7">
          <cell r="A7" t="str">
            <v>94TK909A</v>
          </cell>
          <cell r="B7" t="str">
            <v>Refinery - Slop Oil - 909A</v>
          </cell>
          <cell r="C7">
            <v>52</v>
          </cell>
          <cell r="D7">
            <v>496.4897546209572</v>
          </cell>
          <cell r="E7">
            <v>7485.63654</v>
          </cell>
          <cell r="F7">
            <v>0</v>
          </cell>
          <cell r="G7">
            <v>0</v>
          </cell>
          <cell r="H7">
            <v>0</v>
          </cell>
          <cell r="I7">
            <v>0</v>
          </cell>
          <cell r="J7">
            <v>7982.126294620957</v>
          </cell>
          <cell r="K7">
            <v>99.95</v>
          </cell>
          <cell r="L7">
            <v>3.991063147310252</v>
          </cell>
          <cell r="P7">
            <v>0.00102769876043239</v>
          </cell>
          <cell r="R7">
            <v>0.0004723661638865986</v>
          </cell>
          <cell r="T7">
            <v>0</v>
          </cell>
          <cell r="Y7">
            <v>0</v>
          </cell>
          <cell r="Z7">
            <v>6.579526843995709E-07</v>
          </cell>
          <cell r="AE7">
            <v>2.1302228172521807E-09</v>
          </cell>
          <cell r="AK7">
            <v>3.5748762519043346E-07</v>
          </cell>
          <cell r="AM7">
            <v>0</v>
          </cell>
          <cell r="AN7">
            <v>0</v>
          </cell>
          <cell r="AP7">
            <v>0</v>
          </cell>
          <cell r="AR7">
            <v>8.681320141383227E-07</v>
          </cell>
          <cell r="AS7">
            <v>0.0007712667578239412</v>
          </cell>
          <cell r="AT7">
            <v>0.00039810523757403363</v>
          </cell>
          <cell r="AW7">
            <v>0</v>
          </cell>
          <cell r="AX7">
            <v>9.931430241742412E-05</v>
          </cell>
          <cell r="AY7">
            <v>0.01364637730957003</v>
          </cell>
          <cell r="AZ7">
            <v>0</v>
          </cell>
          <cell r="BA7">
            <v>0</v>
          </cell>
          <cell r="BC7">
            <v>0</v>
          </cell>
          <cell r="BI7">
            <v>1.3049394907258156E-13</v>
          </cell>
          <cell r="BJ7">
            <v>0</v>
          </cell>
          <cell r="BK7">
            <v>0</v>
          </cell>
          <cell r="BL7">
            <v>0</v>
          </cell>
          <cell r="BM7">
            <v>6.637353574369049E-16</v>
          </cell>
          <cell r="BN7">
            <v>0</v>
          </cell>
          <cell r="BO7">
            <v>0</v>
          </cell>
        </row>
        <row r="8">
          <cell r="A8" t="str">
            <v>94TK909B</v>
          </cell>
          <cell r="B8" t="str">
            <v>Refinery - Slop Oil - 909B</v>
          </cell>
          <cell r="C8">
            <v>52</v>
          </cell>
          <cell r="D8">
            <v>659.2734487528039</v>
          </cell>
          <cell r="E8">
            <v>16952.349260000003</v>
          </cell>
          <cell r="F8">
            <v>0</v>
          </cell>
          <cell r="G8">
            <v>0</v>
          </cell>
          <cell r="H8">
            <v>0</v>
          </cell>
          <cell r="I8">
            <v>0</v>
          </cell>
          <cell r="J8">
            <v>17611.622708752806</v>
          </cell>
          <cell r="K8">
            <v>99.95</v>
          </cell>
          <cell r="L8">
            <v>8.805811354375903</v>
          </cell>
          <cell r="P8">
            <v>0.0022674964237517953</v>
          </cell>
          <cell r="R8">
            <v>0.001042220374833936</v>
          </cell>
          <cell r="T8">
            <v>0</v>
          </cell>
          <cell r="Y8">
            <v>0</v>
          </cell>
          <cell r="Z8">
            <v>1.4516952012730094E-06</v>
          </cell>
          <cell r="AE8">
            <v>4.700086062068932E-09</v>
          </cell>
          <cell r="AK8">
            <v>7.887543926916683E-07</v>
          </cell>
          <cell r="AM8">
            <v>0</v>
          </cell>
          <cell r="AN8">
            <v>0</v>
          </cell>
          <cell r="AP8">
            <v>0</v>
          </cell>
          <cell r="AR8">
            <v>1.9154311683463318E-06</v>
          </cell>
          <cell r="AS8">
            <v>0.001701709374825583</v>
          </cell>
          <cell r="AT8">
            <v>0.0008783723764502554</v>
          </cell>
          <cell r="AW8">
            <v>0</v>
          </cell>
          <cell r="AX8">
            <v>0.00021912532565882033</v>
          </cell>
          <cell r="AY8">
            <v>0.030109126271203056</v>
          </cell>
          <cell r="AZ8">
            <v>0</v>
          </cell>
          <cell r="BA8">
            <v>0</v>
          </cell>
          <cell r="BC8">
            <v>0</v>
          </cell>
          <cell r="BI8">
            <v>2.879195482524802E-13</v>
          </cell>
          <cell r="BJ8">
            <v>0</v>
          </cell>
          <cell r="BK8">
            <v>0</v>
          </cell>
          <cell r="BL8">
            <v>0</v>
          </cell>
          <cell r="BM8">
            <v>1.464453989097531E-15</v>
          </cell>
          <cell r="BN8">
            <v>0</v>
          </cell>
          <cell r="BO8">
            <v>0</v>
          </cell>
        </row>
        <row r="9">
          <cell r="A9" t="str">
            <v>95TK1</v>
          </cell>
          <cell r="B9" t="str">
            <v>Refinery - Emulsion - 95TK1</v>
          </cell>
          <cell r="C9">
            <v>52</v>
          </cell>
          <cell r="D9">
            <v>7535.473229279754</v>
          </cell>
          <cell r="E9">
            <v>114567.01530266665</v>
          </cell>
          <cell r="F9">
            <v>0</v>
          </cell>
          <cell r="G9">
            <v>0</v>
          </cell>
          <cell r="H9">
            <v>0</v>
          </cell>
          <cell r="I9">
            <v>0</v>
          </cell>
          <cell r="J9">
            <v>122102.48853194641</v>
          </cell>
          <cell r="K9">
            <v>99.95</v>
          </cell>
          <cell r="L9">
            <v>61.051244265969736</v>
          </cell>
          <cell r="P9">
            <v>0.01572069539848721</v>
          </cell>
          <cell r="R9">
            <v>0.007225779445222597</v>
          </cell>
          <cell r="T9">
            <v>0</v>
          </cell>
          <cell r="Y9">
            <v>0</v>
          </cell>
          <cell r="Z9">
            <v>1.0064694185006867E-05</v>
          </cell>
          <cell r="AE9">
            <v>3.258599244280392E-08</v>
          </cell>
          <cell r="AK9">
            <v>5.468483840520397E-06</v>
          </cell>
          <cell r="AM9">
            <v>0</v>
          </cell>
          <cell r="AN9">
            <v>0</v>
          </cell>
          <cell r="AP9">
            <v>0</v>
          </cell>
          <cell r="AR9">
            <v>1.3279804827439615E-05</v>
          </cell>
          <cell r="AS9">
            <v>0.011798058183535826</v>
          </cell>
          <cell r="AT9">
            <v>0.006089810961541487</v>
          </cell>
          <cell r="AW9">
            <v>0</v>
          </cell>
          <cell r="AX9">
            <v>0.001519209672259092</v>
          </cell>
          <cell r="AY9">
            <v>0.2087484671931657</v>
          </cell>
          <cell r="AZ9">
            <v>0</v>
          </cell>
          <cell r="BA9">
            <v>0</v>
          </cell>
          <cell r="BC9">
            <v>0</v>
          </cell>
          <cell r="BI9">
            <v>1.9961643466930284E-12</v>
          </cell>
          <cell r="BJ9">
            <v>0</v>
          </cell>
          <cell r="BK9">
            <v>0</v>
          </cell>
          <cell r="BL9">
            <v>0</v>
          </cell>
          <cell r="BM9">
            <v>1.0153151663899538E-14</v>
          </cell>
          <cell r="BN9">
            <v>0</v>
          </cell>
          <cell r="BO9">
            <v>0</v>
          </cell>
        </row>
        <row r="10">
          <cell r="A10" t="str">
            <v>95TK950</v>
          </cell>
          <cell r="B10" t="str">
            <v>Refinery - Emulsion - 95TK950</v>
          </cell>
          <cell r="C10">
            <v>52</v>
          </cell>
          <cell r="D10">
            <v>6758.271264871917</v>
          </cell>
          <cell r="E10">
            <v>96968.240457</v>
          </cell>
          <cell r="F10">
            <v>0</v>
          </cell>
          <cell r="G10">
            <v>0</v>
          </cell>
          <cell r="H10">
            <v>0</v>
          </cell>
          <cell r="I10">
            <v>0</v>
          </cell>
          <cell r="J10">
            <v>103726.51172187192</v>
          </cell>
          <cell r="K10">
            <v>99.95</v>
          </cell>
          <cell r="L10">
            <v>51.863255860933016</v>
          </cell>
          <cell r="P10">
            <v>0.013354788384190254</v>
          </cell>
          <cell r="R10">
            <v>0.006138326133528765</v>
          </cell>
          <cell r="T10">
            <v>0</v>
          </cell>
          <cell r="Y10">
            <v>0</v>
          </cell>
          <cell r="Z10">
            <v>8.549994614442518E-06</v>
          </cell>
          <cell r="AE10">
            <v>2.7681920063430916E-08</v>
          </cell>
          <cell r="AK10">
            <v>4.6454970738471E-06</v>
          </cell>
          <cell r="AM10">
            <v>0</v>
          </cell>
          <cell r="AN10">
            <v>0</v>
          </cell>
          <cell r="AP10">
            <v>0</v>
          </cell>
          <cell r="AR10">
            <v>1.1281242894056098E-05</v>
          </cell>
          <cell r="AS10">
            <v>0.010022493686929838</v>
          </cell>
          <cell r="AT10">
            <v>0.005173316741378685</v>
          </cell>
          <cell r="AW10">
            <v>0</v>
          </cell>
          <cell r="AX10">
            <v>0.0012905741870800176</v>
          </cell>
          <cell r="AY10">
            <v>0.17733258829994739</v>
          </cell>
          <cell r="AZ10">
            <v>0</v>
          </cell>
          <cell r="BA10">
            <v>0</v>
          </cell>
          <cell r="BC10">
            <v>0</v>
          </cell>
          <cell r="BI10">
            <v>1.6957489318644323E-12</v>
          </cell>
          <cell r="BJ10">
            <v>0</v>
          </cell>
          <cell r="BK10">
            <v>0</v>
          </cell>
          <cell r="BL10">
            <v>0</v>
          </cell>
          <cell r="BM10">
            <v>8.625139567109451E-15</v>
          </cell>
          <cell r="BN10">
            <v>0</v>
          </cell>
          <cell r="BO10">
            <v>0</v>
          </cell>
        </row>
        <row r="11">
          <cell r="A11" t="str">
            <v>95TK952</v>
          </cell>
          <cell r="B11" t="str">
            <v>Refinery - Effl  Water - 95TK952</v>
          </cell>
          <cell r="C11">
            <v>53</v>
          </cell>
          <cell r="D11">
            <v>1778.7877131967919</v>
          </cell>
          <cell r="E11">
            <v>25525.65225833333</v>
          </cell>
          <cell r="F11">
            <v>0</v>
          </cell>
          <cell r="G11">
            <v>0</v>
          </cell>
          <cell r="H11">
            <v>0</v>
          </cell>
          <cell r="I11">
            <v>0</v>
          </cell>
          <cell r="J11">
            <v>27304.439971530122</v>
          </cell>
          <cell r="K11">
            <v>99.95</v>
          </cell>
          <cell r="L11">
            <v>13.652219985764287</v>
          </cell>
          <cell r="P11">
            <v>5.140788247510584</v>
          </cell>
          <cell r="R11">
            <v>0.04789590560480791</v>
          </cell>
          <cell r="T11">
            <v>0</v>
          </cell>
          <cell r="Y11">
            <v>0</v>
          </cell>
          <cell r="Z11">
            <v>0</v>
          </cell>
          <cell r="AE11">
            <v>0.00011852481826849768</v>
          </cell>
          <cell r="AK11">
            <v>1.539354174626517E-05</v>
          </cell>
          <cell r="AM11">
            <v>0</v>
          </cell>
          <cell r="AN11">
            <v>0</v>
          </cell>
          <cell r="AP11">
            <v>0.13922508098518588</v>
          </cell>
          <cell r="AR11">
            <v>0</v>
          </cell>
          <cell r="AS11">
            <v>0.1124320606775291</v>
          </cell>
          <cell r="AT11">
            <v>0.09602356013480688</v>
          </cell>
          <cell r="AW11">
            <v>0</v>
          </cell>
          <cell r="AX11">
            <v>0.019351881052447645</v>
          </cell>
          <cell r="AY11">
            <v>8.009942048439388</v>
          </cell>
          <cell r="AZ11">
            <v>0</v>
          </cell>
          <cell r="BA11">
            <v>0</v>
          </cell>
          <cell r="BC11">
            <v>0</v>
          </cell>
          <cell r="BI11">
            <v>9.853558315603805E-12</v>
          </cell>
          <cell r="BJ11">
            <v>2.353960104662941E-08</v>
          </cell>
          <cell r="BK11">
            <v>1.5134160567840604E-12</v>
          </cell>
          <cell r="BL11">
            <v>1.6116699888740817E-15</v>
          </cell>
          <cell r="BM11">
            <v>4.39702705265113E-14</v>
          </cell>
          <cell r="BN11">
            <v>0</v>
          </cell>
          <cell r="BO11">
            <v>0</v>
          </cell>
        </row>
      </sheetData>
      <sheetData sheetId="26">
        <row r="1">
          <cell r="A1" t="str">
            <v>ID</v>
          </cell>
          <cell r="B1" t="str">
            <v>TANK MATERIAL</v>
          </cell>
          <cell r="C1" t="str">
            <v>Speciation #</v>
          </cell>
          <cell r="D1" t="str">
            <v>TYPE</v>
          </cell>
          <cell r="E1" t="str">
            <v>VR</v>
          </cell>
          <cell r="F1" t="str">
            <v>FY 98/99</v>
          </cell>
          <cell r="G1" t="str">
            <v>S_LOSS</v>
          </cell>
          <cell r="H1" t="str">
            <v>W_LOSS</v>
          </cell>
          <cell r="I1" t="str">
            <v>RIM_LOSS</v>
          </cell>
          <cell r="J1" t="str">
            <v>WD_LOSS</v>
          </cell>
          <cell r="K1" t="str">
            <v>DECKF_LOSS</v>
          </cell>
          <cell r="L1" t="str">
            <v>1999 TOTAL</v>
          </cell>
          <cell r="M1" t="str">
            <v>lb/yr Speciation &gt;&gt;</v>
          </cell>
          <cell r="N1" t="str">
            <v>Acetaldehyde (1)</v>
          </cell>
          <cell r="O1" t="str">
            <v>Acrolein (3)</v>
          </cell>
          <cell r="P1" t="str">
            <v>Ammonia (9)</v>
          </cell>
          <cell r="Q1" t="str">
            <v>Arsenic (10)</v>
          </cell>
          <cell r="R1" t="str">
            <v>Benzene (13)</v>
          </cell>
          <cell r="S1" t="str">
            <v>Beryllium (17)</v>
          </cell>
          <cell r="T1" t="str">
            <v>1,3-Butadiene (20)</v>
          </cell>
          <cell r="U1" t="str">
            <v>Cadmium (22)</v>
          </cell>
          <cell r="V1" t="str">
            <v>Chlorobenzene (29)</v>
          </cell>
          <cell r="W1" t="str">
            <v>Hexavalent Chromium (36)</v>
          </cell>
          <cell r="X1" t="str">
            <v>Copper (38)</v>
          </cell>
          <cell r="Y1" t="str">
            <v>Cresols (41)</v>
          </cell>
          <cell r="Z1" t="str">
            <v>1,2-Dibromochloropropane (47)</v>
          </cell>
          <cell r="AA1" t="str">
            <v>Hydrogen Cyanide (79)</v>
          </cell>
          <cell r="AB1" t="str">
            <v>Formaldehyde (70)</v>
          </cell>
          <cell r="AC1" t="str">
            <v>Hydrogen Chloride (78)</v>
          </cell>
          <cell r="AD1" t="str">
            <v>HF (80)</v>
          </cell>
          <cell r="AE1" t="str">
            <v>H2S (81)</v>
          </cell>
          <cell r="AF1" t="str">
            <v>Lead (83)</v>
          </cell>
          <cell r="AG1" t="str">
            <v>Manganese (85)</v>
          </cell>
          <cell r="AH1" t="str">
            <v>Mercury (87)</v>
          </cell>
          <cell r="AI1" t="str">
            <v>Methanol (88)</v>
          </cell>
          <cell r="AJ1" t="str">
            <v>Methyl Chloroform (1,1,1-TCA) (91)</v>
          </cell>
          <cell r="AK1" t="str">
            <v>Naphthalene (110)</v>
          </cell>
          <cell r="AL1" t="str">
            <v>Nickel (111)</v>
          </cell>
          <cell r="AM1" t="str">
            <v>Perchloroethylene (122)</v>
          </cell>
          <cell r="AN1" t="str">
            <v>Phenol (124)</v>
          </cell>
          <cell r="AO1" t="str">
            <v>PAHs (130)</v>
          </cell>
          <cell r="AP1" t="str">
            <v>Propylene (134)</v>
          </cell>
          <cell r="AQ1" t="str">
            <v>Selenium (137)</v>
          </cell>
          <cell r="AR1" t="str">
            <v>Styrene (140)</v>
          </cell>
          <cell r="AS1" t="str">
            <v>Toluene (145)</v>
          </cell>
          <cell r="AT1" t="str">
            <v>o,m,p-Xylene (151)</v>
          </cell>
          <cell r="AU1" t="str">
            <v>Zinc (152)</v>
          </cell>
          <cell r="AV1" t="str">
            <v>Sulfuric Acid (159)</v>
          </cell>
          <cell r="AW1" t="str">
            <v>2-Butanone (MEK) (161)</v>
          </cell>
          <cell r="AX1" t="str">
            <v>Ethyl Benzene (162)</v>
          </cell>
          <cell r="AY1" t="str">
            <v>Hexane (163)</v>
          </cell>
          <cell r="AZ1" t="str">
            <v>MTBE (164)</v>
          </cell>
          <cell r="BA1" t="str">
            <v>Aniline (165)</v>
          </cell>
          <cell r="BB1" t="str">
            <v>Isopropyl Alcohol (167)</v>
          </cell>
          <cell r="BC1" t="str">
            <v>1,1,2,2-Tetrachloroethane (168)</v>
          </cell>
          <cell r="BE1" t="str">
            <v>Xylenes (151)</v>
          </cell>
          <cell r="BF1" t="str">
            <v>p-xylenes (151)</v>
          </cell>
          <cell r="BG1" t="str">
            <v>o-xylenes (151)</v>
          </cell>
          <cell r="BI1" t="str">
            <v>Benzo(a)anthracene (130)</v>
          </cell>
          <cell r="BJ1" t="str">
            <v>Benzo(a)pyrene (130)</v>
          </cell>
          <cell r="BK1" t="str">
            <v>Benzo(b)fluoranthene (130)</v>
          </cell>
          <cell r="BL1" t="str">
            <v>Benzo(k)fluoranthene (130)</v>
          </cell>
          <cell r="BM1" t="str">
            <v>Chrysene (130)</v>
          </cell>
          <cell r="BN1" t="str">
            <v>3-Methylcholanthrene (130)</v>
          </cell>
          <cell r="BO1" t="str">
            <v>7,12-Dimethylcholanthrene (130)</v>
          </cell>
          <cell r="BP1" t="str">
            <v>PAH's</v>
          </cell>
          <cell r="BQ1" t="str">
            <v>Benzo[j]fluoranthene (130)</v>
          </cell>
          <cell r="BR1" t="str">
            <v>Dibenz (a,h) anthracene (130)</v>
          </cell>
          <cell r="BS1" t="str">
            <v>Indeno (1,2,3-cd) pyrene (130)</v>
          </cell>
        </row>
        <row r="2">
          <cell r="A2" t="str">
            <v>21TK1000</v>
          </cell>
          <cell r="B2" t="str">
            <v>Wastewater</v>
          </cell>
          <cell r="C2">
            <v>41</v>
          </cell>
          <cell r="D2" t="str">
            <v>Vertical Fixed Roof Tank</v>
          </cell>
          <cell r="E2">
            <v>95</v>
          </cell>
          <cell r="F2">
            <v>215.06</v>
          </cell>
          <cell r="G2">
            <v>26.637904808547304</v>
          </cell>
          <cell r="H2">
            <v>43.731958000000006</v>
          </cell>
          <cell r="I2">
            <v>0</v>
          </cell>
          <cell r="J2">
            <v>0</v>
          </cell>
          <cell r="K2">
            <v>0</v>
          </cell>
          <cell r="L2">
            <v>3.518493140427365</v>
          </cell>
          <cell r="P2">
            <v>0.019098217030587727</v>
          </cell>
          <cell r="R2">
            <v>4.7245614485301685E-06</v>
          </cell>
          <cell r="T2">
            <v>1.7592465702136825E-06</v>
          </cell>
          <cell r="Y2">
            <v>2.831711686446866E-08</v>
          </cell>
          <cell r="Z2">
            <v>0</v>
          </cell>
          <cell r="AE2">
            <v>6.533429529190234E-08</v>
          </cell>
          <cell r="AK2">
            <v>5.566687880499587E-09</v>
          </cell>
          <cell r="AM2">
            <v>0</v>
          </cell>
          <cell r="AN2">
            <v>3.5176542688780945E-08</v>
          </cell>
          <cell r="AP2">
            <v>1.7592465702136825E-06</v>
          </cell>
          <cell r="AR2">
            <v>0</v>
          </cell>
          <cell r="AS2">
            <v>2.6348989301031374E-06</v>
          </cell>
          <cell r="AT2">
            <v>5.070346863160886E-07</v>
          </cell>
          <cell r="AW2">
            <v>2.076691168310544E-06</v>
          </cell>
          <cell r="AX2">
            <v>1.1821077170564833E-07</v>
          </cell>
          <cell r="AY2">
            <v>3.3425684834059966E-08</v>
          </cell>
          <cell r="AZ2">
            <v>5.386021157250005E-06</v>
          </cell>
          <cell r="BA2">
            <v>0</v>
          </cell>
          <cell r="BC2">
            <v>0</v>
          </cell>
          <cell r="BI2">
            <v>3.9309786454712695E-15</v>
          </cell>
          <cell r="BJ2">
            <v>1.1207035441389474E-11</v>
          </cell>
          <cell r="BK2">
            <v>5.892299547898283E-16</v>
          </cell>
          <cell r="BL2">
            <v>4.229979258325908E-19</v>
          </cell>
          <cell r="BM2">
            <v>1.7536034178497626E-17</v>
          </cell>
          <cell r="BN2">
            <v>0</v>
          </cell>
          <cell r="BO2">
            <v>0</v>
          </cell>
        </row>
        <row r="3">
          <cell r="A3" t="str">
            <v>48TK1</v>
          </cell>
          <cell r="B3" t="str">
            <v>Sour Water</v>
          </cell>
          <cell r="C3">
            <v>38</v>
          </cell>
          <cell r="D3" t="str">
            <v>Vertical Fixed Roof Tank</v>
          </cell>
          <cell r="E3">
            <v>99.95</v>
          </cell>
          <cell r="F3">
            <v>8.17</v>
          </cell>
          <cell r="G3">
            <v>3843.0422648675985</v>
          </cell>
          <cell r="H3">
            <v>67967.90162500001</v>
          </cell>
          <cell r="I3">
            <v>0</v>
          </cell>
          <cell r="J3">
            <v>0</v>
          </cell>
          <cell r="K3">
            <v>0</v>
          </cell>
          <cell r="L3">
            <v>35.90547194493177</v>
          </cell>
          <cell r="P3">
            <v>0.3913696441997563</v>
          </cell>
          <cell r="R3">
            <v>0.0025731372436674036</v>
          </cell>
          <cell r="T3">
            <v>0</v>
          </cell>
          <cell r="Y3">
            <v>0</v>
          </cell>
          <cell r="Z3">
            <v>0</v>
          </cell>
          <cell r="AE3">
            <v>4.17370261087277E-07</v>
          </cell>
          <cell r="AK3">
            <v>2.2594696871046417E-05</v>
          </cell>
          <cell r="AM3">
            <v>0</v>
          </cell>
          <cell r="AN3">
            <v>0</v>
          </cell>
          <cell r="AP3">
            <v>0</v>
          </cell>
          <cell r="AR3">
            <v>0</v>
          </cell>
          <cell r="AS3">
            <v>0.02496466426833933</v>
          </cell>
          <cell r="AT3">
            <v>0.005416993877296087</v>
          </cell>
          <cell r="AW3">
            <v>0</v>
          </cell>
          <cell r="AX3">
            <v>0.0014161428234978801</v>
          </cell>
          <cell r="AY3">
            <v>0.004772875621396683</v>
          </cell>
          <cell r="AZ3">
            <v>0</v>
          </cell>
          <cell r="BA3">
            <v>0</v>
          </cell>
          <cell r="BC3">
            <v>0</v>
          </cell>
          <cell r="BI3">
            <v>0</v>
          </cell>
          <cell r="BJ3">
            <v>0</v>
          </cell>
          <cell r="BK3">
            <v>0</v>
          </cell>
          <cell r="BL3">
            <v>0</v>
          </cell>
          <cell r="BM3">
            <v>0</v>
          </cell>
          <cell r="BN3">
            <v>0</v>
          </cell>
          <cell r="BO3">
            <v>0</v>
          </cell>
        </row>
        <row r="4">
          <cell r="A4" t="str">
            <v>81TK1</v>
          </cell>
          <cell r="B4" t="str">
            <v>Decant Oil</v>
          </cell>
          <cell r="C4">
            <v>51</v>
          </cell>
          <cell r="D4" t="str">
            <v>Vertical Fixed Roof Tank</v>
          </cell>
          <cell r="F4">
            <v>0.01</v>
          </cell>
          <cell r="G4">
            <v>4.6517700537087014</v>
          </cell>
          <cell r="H4">
            <v>21.143817499999997</v>
          </cell>
          <cell r="I4">
            <v>0</v>
          </cell>
          <cell r="J4">
            <v>0</v>
          </cell>
          <cell r="K4">
            <v>0</v>
          </cell>
          <cell r="L4">
            <v>0.012897793776853617</v>
          </cell>
          <cell r="P4">
            <v>0</v>
          </cell>
          <cell r="R4">
            <v>0.00010161832773329676</v>
          </cell>
          <cell r="T4">
            <v>0</v>
          </cell>
          <cell r="Y4">
            <v>0</v>
          </cell>
          <cell r="Z4">
            <v>0</v>
          </cell>
          <cell r="AE4">
            <v>0</v>
          </cell>
          <cell r="AK4">
            <v>2.0002490800752225E-06</v>
          </cell>
          <cell r="AM4">
            <v>0</v>
          </cell>
          <cell r="AN4">
            <v>0</v>
          </cell>
          <cell r="AP4">
            <v>0.0003550975964872323</v>
          </cell>
          <cell r="AR4">
            <v>0</v>
          </cell>
          <cell r="AS4">
            <v>0.0002175117191141846</v>
          </cell>
          <cell r="AT4">
            <v>0.00016075760691781866</v>
          </cell>
          <cell r="AW4">
            <v>0</v>
          </cell>
          <cell r="AX4">
            <v>2.8400699704330472E-05</v>
          </cell>
          <cell r="AY4">
            <v>0.01176921969365868</v>
          </cell>
          <cell r="AZ4">
            <v>0</v>
          </cell>
          <cell r="BA4">
            <v>0</v>
          </cell>
          <cell r="BC4">
            <v>0</v>
          </cell>
          <cell r="BI4">
            <v>7.376805118007915E-12</v>
          </cell>
          <cell r="BJ4">
            <v>1.2727684199664463E-08</v>
          </cell>
          <cell r="BK4">
            <v>4.1262443150851035E-13</v>
          </cell>
          <cell r="BL4">
            <v>6.561100705920501E-16</v>
          </cell>
          <cell r="BM4">
            <v>3.8454906782476897E-14</v>
          </cell>
          <cell r="BN4">
            <v>0</v>
          </cell>
          <cell r="BO4">
            <v>0</v>
          </cell>
        </row>
        <row r="5">
          <cell r="A5" t="str">
            <v>81TK3</v>
          </cell>
          <cell r="B5" t="str">
            <v>Diesel</v>
          </cell>
          <cell r="C5">
            <v>45</v>
          </cell>
          <cell r="D5" t="str">
            <v>External Floating Roof Tank</v>
          </cell>
          <cell r="F5">
            <v>253</v>
          </cell>
          <cell r="G5">
            <v>0</v>
          </cell>
          <cell r="H5">
            <v>0</v>
          </cell>
          <cell r="I5">
            <v>3.7688827365677606</v>
          </cell>
          <cell r="J5">
            <v>202.7572293033149</v>
          </cell>
          <cell r="K5">
            <v>4.503996514373745</v>
          </cell>
          <cell r="L5">
            <v>211.03010855425637</v>
          </cell>
          <cell r="P5">
            <v>0</v>
          </cell>
          <cell r="R5">
            <v>0</v>
          </cell>
          <cell r="T5">
            <v>0</v>
          </cell>
          <cell r="Y5">
            <v>0</v>
          </cell>
          <cell r="Z5">
            <v>0</v>
          </cell>
          <cell r="AE5">
            <v>0</v>
          </cell>
          <cell r="AK5">
            <v>0.014866157386771378</v>
          </cell>
          <cell r="AM5">
            <v>0</v>
          </cell>
          <cell r="AN5">
            <v>0</v>
          </cell>
          <cell r="AP5">
            <v>0</v>
          </cell>
          <cell r="AR5">
            <v>0</v>
          </cell>
          <cell r="AS5">
            <v>1.0766434247370003</v>
          </cell>
          <cell r="AT5">
            <v>1.222164952159984</v>
          </cell>
          <cell r="AW5">
            <v>0</v>
          </cell>
          <cell r="AX5">
            <v>0.301689774822631</v>
          </cell>
          <cell r="AY5">
            <v>1.6588865367511696</v>
          </cell>
          <cell r="AZ5">
            <v>0</v>
          </cell>
          <cell r="BA5">
            <v>0</v>
          </cell>
          <cell r="BC5">
            <v>0</v>
          </cell>
          <cell r="BI5">
            <v>0</v>
          </cell>
          <cell r="BJ5">
            <v>0</v>
          </cell>
          <cell r="BK5">
            <v>0</v>
          </cell>
          <cell r="BL5">
            <v>0</v>
          </cell>
          <cell r="BM5">
            <v>0</v>
          </cell>
          <cell r="BN5">
            <v>0</v>
          </cell>
          <cell r="BO5">
            <v>0</v>
          </cell>
        </row>
        <row r="6">
          <cell r="A6" t="str">
            <v>81TK4</v>
          </cell>
          <cell r="B6" t="str">
            <v>LCO</v>
          </cell>
          <cell r="C6">
            <v>46</v>
          </cell>
          <cell r="D6" t="str">
            <v>Vertical Fixed Roof Tank</v>
          </cell>
          <cell r="E6">
            <v>99.95</v>
          </cell>
          <cell r="F6">
            <v>0.97</v>
          </cell>
          <cell r="G6">
            <v>274.1194541678777</v>
          </cell>
          <cell r="H6">
            <v>1126.694504</v>
          </cell>
          <cell r="I6">
            <v>0</v>
          </cell>
          <cell r="J6">
            <v>0</v>
          </cell>
          <cell r="K6">
            <v>0</v>
          </cell>
          <cell r="L6">
            <v>0.700406979083899</v>
          </cell>
          <cell r="P6">
            <v>0</v>
          </cell>
          <cell r="R6">
            <v>0.007991424850214007</v>
          </cell>
          <cell r="T6">
            <v>0</v>
          </cell>
          <cell r="Y6">
            <v>0</v>
          </cell>
          <cell r="Z6">
            <v>0</v>
          </cell>
          <cell r="AE6">
            <v>0</v>
          </cell>
          <cell r="AK6">
            <v>0.0009385318440877699</v>
          </cell>
          <cell r="AM6">
            <v>0</v>
          </cell>
          <cell r="AN6">
            <v>0</v>
          </cell>
          <cell r="AP6">
            <v>0</v>
          </cell>
          <cell r="AR6">
            <v>0</v>
          </cell>
          <cell r="AS6">
            <v>0.03117142337724842</v>
          </cell>
          <cell r="AT6">
            <v>0.03564393315277781</v>
          </cell>
          <cell r="AW6">
            <v>0</v>
          </cell>
          <cell r="AX6">
            <v>0.006006314131839477</v>
          </cell>
          <cell r="AY6">
            <v>0.06223335137268661</v>
          </cell>
          <cell r="AZ6">
            <v>0</v>
          </cell>
          <cell r="BA6">
            <v>0</v>
          </cell>
          <cell r="BC6">
            <v>0</v>
          </cell>
          <cell r="BI6">
            <v>0</v>
          </cell>
          <cell r="BJ6">
            <v>0</v>
          </cell>
          <cell r="BK6">
            <v>0</v>
          </cell>
          <cell r="BL6">
            <v>0</v>
          </cell>
          <cell r="BM6">
            <v>0</v>
          </cell>
          <cell r="BN6">
            <v>0</v>
          </cell>
          <cell r="BO6">
            <v>0</v>
          </cell>
        </row>
        <row r="7">
          <cell r="A7" t="str">
            <v>82TK1</v>
          </cell>
          <cell r="B7" t="str">
            <v>Gasoline</v>
          </cell>
          <cell r="C7">
            <v>55</v>
          </cell>
          <cell r="D7" t="str">
            <v>External Floating Roof Tank</v>
          </cell>
          <cell r="F7">
            <v>8338</v>
          </cell>
          <cell r="G7">
            <v>0</v>
          </cell>
          <cell r="H7">
            <v>0</v>
          </cell>
          <cell r="I7">
            <v>1339.6359876045042</v>
          </cell>
          <cell r="J7">
            <v>174.5158357035294</v>
          </cell>
          <cell r="K7">
            <v>1265.5419274678356</v>
          </cell>
          <cell r="L7">
            <v>2779.693750775869</v>
          </cell>
          <cell r="P7">
            <v>0</v>
          </cell>
          <cell r="R7">
            <v>25.156228444521616</v>
          </cell>
          <cell r="T7">
            <v>0.13898468753879345</v>
          </cell>
          <cell r="Y7">
            <v>7.6441578146336395</v>
          </cell>
          <cell r="Z7">
            <v>0</v>
          </cell>
          <cell r="AE7">
            <v>0.23627396881594886</v>
          </cell>
          <cell r="AK7">
            <v>8.061111877250019</v>
          </cell>
          <cell r="AM7">
            <v>0</v>
          </cell>
          <cell r="AN7">
            <v>0</v>
          </cell>
          <cell r="AP7">
            <v>0.3224444750900008</v>
          </cell>
          <cell r="AR7">
            <v>1.3898468753879345</v>
          </cell>
          <cell r="AS7">
            <v>82.00096564788812</v>
          </cell>
          <cell r="AT7">
            <v>108.40805628025889</v>
          </cell>
          <cell r="AW7">
            <v>0</v>
          </cell>
          <cell r="AX7">
            <v>18.623948130198322</v>
          </cell>
          <cell r="AY7">
            <v>34.74617188469836</v>
          </cell>
          <cell r="AZ7">
            <v>0</v>
          </cell>
          <cell r="BA7">
            <v>3.8220789073168198</v>
          </cell>
          <cell r="BC7">
            <v>0</v>
          </cell>
          <cell r="BI7">
            <v>0</v>
          </cell>
          <cell r="BJ7">
            <v>0</v>
          </cell>
          <cell r="BK7">
            <v>0</v>
          </cell>
          <cell r="BL7">
            <v>0</v>
          </cell>
          <cell r="BM7">
            <v>0</v>
          </cell>
          <cell r="BN7">
            <v>0</v>
          </cell>
          <cell r="BO7">
            <v>0</v>
          </cell>
        </row>
        <row r="8">
          <cell r="A8" t="str">
            <v>82TK2</v>
          </cell>
          <cell r="B8" t="str">
            <v>Gasoline</v>
          </cell>
          <cell r="C8">
            <v>58</v>
          </cell>
          <cell r="D8" t="str">
            <v>External Floating Roof Tank</v>
          </cell>
          <cell r="F8">
            <v>8757</v>
          </cell>
          <cell r="G8">
            <v>0</v>
          </cell>
          <cell r="H8">
            <v>0</v>
          </cell>
          <cell r="I8">
            <v>1339.6359876045042</v>
          </cell>
          <cell r="J8">
            <v>132.8784450729412</v>
          </cell>
          <cell r="K8">
            <v>1176.1122163545185</v>
          </cell>
          <cell r="L8">
            <v>2648.626649031964</v>
          </cell>
          <cell r="P8">
            <v>0</v>
          </cell>
          <cell r="R8">
            <v>19.86469986773973</v>
          </cell>
          <cell r="T8">
            <v>0.13243133245159822</v>
          </cell>
          <cell r="Y8">
            <v>7.283723284837901</v>
          </cell>
          <cell r="Z8">
            <v>0</v>
          </cell>
          <cell r="AE8">
            <v>0.1867281787567535</v>
          </cell>
          <cell r="AK8">
            <v>5.1648219656123295</v>
          </cell>
          <cell r="AM8">
            <v>0</v>
          </cell>
          <cell r="AN8">
            <v>0</v>
          </cell>
          <cell r="AP8">
            <v>0.25294384498255257</v>
          </cell>
          <cell r="AR8">
            <v>1.5891759894191784</v>
          </cell>
          <cell r="AS8">
            <v>83.43173944450686</v>
          </cell>
          <cell r="AT8">
            <v>103.29643931224659</v>
          </cell>
          <cell r="AW8">
            <v>0</v>
          </cell>
          <cell r="AX8">
            <v>18.407955210772148</v>
          </cell>
          <cell r="AY8">
            <v>25.956541160513247</v>
          </cell>
          <cell r="AZ8">
            <v>0</v>
          </cell>
          <cell r="BA8">
            <v>3.6418616424189505</v>
          </cell>
          <cell r="BC8">
            <v>0</v>
          </cell>
          <cell r="BI8">
            <v>0</v>
          </cell>
          <cell r="BJ8">
            <v>0</v>
          </cell>
          <cell r="BK8">
            <v>0</v>
          </cell>
          <cell r="BL8">
            <v>0</v>
          </cell>
          <cell r="BM8">
            <v>0</v>
          </cell>
          <cell r="BN8">
            <v>0</v>
          </cell>
          <cell r="BO8">
            <v>0</v>
          </cell>
        </row>
        <row r="9">
          <cell r="A9" t="str">
            <v>82TK3</v>
          </cell>
          <cell r="B9" t="str">
            <v>Naphtha</v>
          </cell>
          <cell r="C9">
            <v>56</v>
          </cell>
          <cell r="D9" t="str">
            <v>External Floating Roof Tank</v>
          </cell>
          <cell r="F9">
            <v>9764</v>
          </cell>
          <cell r="G9">
            <v>0</v>
          </cell>
          <cell r="H9">
            <v>0</v>
          </cell>
          <cell r="I9">
            <v>1377.2433582481933</v>
          </cell>
          <cell r="J9">
            <v>166.11163776</v>
          </cell>
          <cell r="K9">
            <v>1209.1290122963078</v>
          </cell>
          <cell r="L9">
            <v>2752.484008304501</v>
          </cell>
          <cell r="P9">
            <v>0</v>
          </cell>
          <cell r="R9">
            <v>65.92199199889279</v>
          </cell>
          <cell r="T9">
            <v>0.13762420041522505</v>
          </cell>
          <cell r="Y9">
            <v>8.257452024913503</v>
          </cell>
          <cell r="Z9">
            <v>0</v>
          </cell>
          <cell r="AE9">
            <v>0.1912976385771628</v>
          </cell>
          <cell r="AK9">
            <v>0.8257452024913502</v>
          </cell>
          <cell r="AM9">
            <v>0</v>
          </cell>
          <cell r="AN9">
            <v>0</v>
          </cell>
          <cell r="AP9">
            <v>0.020643630062283758</v>
          </cell>
          <cell r="AR9">
            <v>0.8257452024913502</v>
          </cell>
          <cell r="AS9">
            <v>23.12086566975781</v>
          </cell>
          <cell r="AT9">
            <v>19.955509060207632</v>
          </cell>
          <cell r="AW9">
            <v>0</v>
          </cell>
          <cell r="AX9">
            <v>2.0643630062283758</v>
          </cell>
          <cell r="AY9">
            <v>191.29763857716284</v>
          </cell>
          <cell r="AZ9">
            <v>0</v>
          </cell>
          <cell r="BA9">
            <v>4.1287260124567515</v>
          </cell>
          <cell r="BC9">
            <v>0</v>
          </cell>
          <cell r="BI9">
            <v>0</v>
          </cell>
          <cell r="BJ9">
            <v>0</v>
          </cell>
          <cell r="BK9">
            <v>0</v>
          </cell>
          <cell r="BL9">
            <v>0</v>
          </cell>
          <cell r="BM9">
            <v>0</v>
          </cell>
          <cell r="BN9">
            <v>0</v>
          </cell>
          <cell r="BO9">
            <v>0</v>
          </cell>
        </row>
        <row r="10">
          <cell r="A10" t="str">
            <v>82TK4</v>
          </cell>
          <cell r="B10" t="str">
            <v>Alkylate</v>
          </cell>
          <cell r="C10">
            <v>54</v>
          </cell>
          <cell r="D10" t="str">
            <v>External Floating Roof Tank</v>
          </cell>
          <cell r="F10">
            <v>6029</v>
          </cell>
          <cell r="G10">
            <v>0</v>
          </cell>
          <cell r="H10">
            <v>0</v>
          </cell>
          <cell r="I10">
            <v>836.2879232138596</v>
          </cell>
          <cell r="J10">
            <v>189.919110079558</v>
          </cell>
          <cell r="K10">
            <v>868.5016275114637</v>
          </cell>
          <cell r="L10">
            <v>1894.7086608048814</v>
          </cell>
          <cell r="P10">
            <v>0</v>
          </cell>
          <cell r="R10">
            <v>0.5210448817213424</v>
          </cell>
          <cell r="T10">
            <v>0.09473543304024408</v>
          </cell>
          <cell r="Y10">
            <v>5.210448817213424</v>
          </cell>
          <cell r="Z10">
            <v>0</v>
          </cell>
          <cell r="AE10">
            <v>0.022736503929658577</v>
          </cell>
          <cell r="AK10">
            <v>0.5210448817213424</v>
          </cell>
          <cell r="AM10">
            <v>0</v>
          </cell>
          <cell r="AN10">
            <v>0</v>
          </cell>
          <cell r="AP10">
            <v>0.009473543304024407</v>
          </cell>
          <cell r="AR10">
            <v>0.5210448817213424</v>
          </cell>
          <cell r="AS10">
            <v>0.5210448817213424</v>
          </cell>
          <cell r="AT10">
            <v>0.5210448817213424</v>
          </cell>
          <cell r="AW10">
            <v>0</v>
          </cell>
          <cell r="AX10">
            <v>0.5210448817213424</v>
          </cell>
          <cell r="AY10">
            <v>2.605224408606712</v>
          </cell>
          <cell r="AZ10">
            <v>0</v>
          </cell>
          <cell r="BA10">
            <v>2.605224408606712</v>
          </cell>
          <cell r="BC10">
            <v>0</v>
          </cell>
          <cell r="BI10">
            <v>0</v>
          </cell>
          <cell r="BJ10">
            <v>0</v>
          </cell>
          <cell r="BK10">
            <v>0</v>
          </cell>
          <cell r="BL10">
            <v>0</v>
          </cell>
          <cell r="BM10">
            <v>0</v>
          </cell>
          <cell r="BN10">
            <v>0</v>
          </cell>
          <cell r="BO10">
            <v>0</v>
          </cell>
        </row>
        <row r="11">
          <cell r="A11" t="str">
            <v>82TK7</v>
          </cell>
          <cell r="B11" t="str">
            <v>LCO</v>
          </cell>
          <cell r="C11">
            <v>46</v>
          </cell>
          <cell r="D11" t="str">
            <v>External Floating Roof Tank</v>
          </cell>
          <cell r="F11">
            <v>17</v>
          </cell>
          <cell r="G11">
            <v>0</v>
          </cell>
          <cell r="H11">
            <v>0</v>
          </cell>
          <cell r="I11">
            <v>1.3278118802837584</v>
          </cell>
          <cell r="J11">
            <v>0.916053775</v>
          </cell>
          <cell r="K11">
            <v>3.8992820338223155</v>
          </cell>
          <cell r="L11">
            <v>6.143147689106074</v>
          </cell>
          <cell r="P11">
            <v>0</v>
          </cell>
          <cell r="R11">
            <v>0.07009139624146497</v>
          </cell>
          <cell r="T11">
            <v>0</v>
          </cell>
          <cell r="Y11">
            <v>0</v>
          </cell>
          <cell r="Z11">
            <v>0</v>
          </cell>
          <cell r="AE11">
            <v>0</v>
          </cell>
          <cell r="AK11">
            <v>0.008231699428097239</v>
          </cell>
          <cell r="AM11">
            <v>0</v>
          </cell>
          <cell r="AN11">
            <v>0</v>
          </cell>
          <cell r="AP11">
            <v>0</v>
          </cell>
          <cell r="AR11">
            <v>0</v>
          </cell>
          <cell r="AS11">
            <v>0.2733991282276369</v>
          </cell>
          <cell r="AT11">
            <v>0.3126267329096806</v>
          </cell>
          <cell r="AW11">
            <v>0</v>
          </cell>
          <cell r="AX11">
            <v>0.05268033569185068</v>
          </cell>
          <cell r="AY11">
            <v>0.5458378915219958</v>
          </cell>
          <cell r="AZ11">
            <v>0</v>
          </cell>
          <cell r="BA11">
            <v>0</v>
          </cell>
          <cell r="BC11">
            <v>0</v>
          </cell>
          <cell r="BI11">
            <v>0</v>
          </cell>
          <cell r="BJ11">
            <v>0</v>
          </cell>
          <cell r="BK11">
            <v>0</v>
          </cell>
          <cell r="BL11">
            <v>0</v>
          </cell>
          <cell r="BM11">
            <v>0</v>
          </cell>
          <cell r="BN11">
            <v>0</v>
          </cell>
          <cell r="BO11">
            <v>0</v>
          </cell>
        </row>
        <row r="12">
          <cell r="A12" t="str">
            <v>82TK8</v>
          </cell>
          <cell r="B12" t="str">
            <v>LAF</v>
          </cell>
          <cell r="C12">
            <v>46</v>
          </cell>
          <cell r="D12" t="str">
            <v>External Floating Roof Tank</v>
          </cell>
          <cell r="F12">
            <v>34</v>
          </cell>
          <cell r="G12">
            <v>0</v>
          </cell>
          <cell r="H12">
            <v>0</v>
          </cell>
          <cell r="I12">
            <v>1.0385961315279244</v>
          </cell>
          <cell r="J12">
            <v>8.5385703125</v>
          </cell>
          <cell r="K12">
            <v>3.0499646043223687</v>
          </cell>
          <cell r="L12">
            <v>12.627131048350293</v>
          </cell>
          <cell r="P12">
            <v>0</v>
          </cell>
          <cell r="R12">
            <v>0.14407162101479848</v>
          </cell>
          <cell r="T12">
            <v>0</v>
          </cell>
          <cell r="Y12">
            <v>0</v>
          </cell>
          <cell r="Z12">
            <v>0</v>
          </cell>
          <cell r="AE12">
            <v>0</v>
          </cell>
          <cell r="AK12">
            <v>0.016920112080902827</v>
          </cell>
          <cell r="AM12">
            <v>0</v>
          </cell>
          <cell r="AN12">
            <v>0</v>
          </cell>
          <cell r="AP12">
            <v>0</v>
          </cell>
          <cell r="AR12">
            <v>0</v>
          </cell>
          <cell r="AS12">
            <v>0.5619670558722077</v>
          </cell>
          <cell r="AT12">
            <v>0.6425987010972509</v>
          </cell>
          <cell r="AW12">
            <v>0</v>
          </cell>
          <cell r="AX12">
            <v>0.108283495060963</v>
          </cell>
          <cell r="AY12">
            <v>1.12196009866831</v>
          </cell>
          <cell r="AZ12">
            <v>0</v>
          </cell>
          <cell r="BA12">
            <v>0</v>
          </cell>
          <cell r="BC12">
            <v>0</v>
          </cell>
          <cell r="BI12">
            <v>0</v>
          </cell>
          <cell r="BJ12">
            <v>0</v>
          </cell>
          <cell r="BK12">
            <v>0</v>
          </cell>
          <cell r="BL12">
            <v>0</v>
          </cell>
          <cell r="BM12">
            <v>0</v>
          </cell>
          <cell r="BN12">
            <v>0</v>
          </cell>
          <cell r="BO12">
            <v>0</v>
          </cell>
        </row>
        <row r="13">
          <cell r="A13" t="str">
            <v>82TK9</v>
          </cell>
          <cell r="B13" t="str">
            <v>MTBE - Ultramar</v>
          </cell>
          <cell r="C13">
            <v>93</v>
          </cell>
          <cell r="D13" t="str">
            <v>External Floating Roof Tank</v>
          </cell>
          <cell r="F13">
            <v>9338</v>
          </cell>
          <cell r="G13">
            <v>0</v>
          </cell>
          <cell r="H13">
            <v>0</v>
          </cell>
          <cell r="I13">
            <v>3450.356204171749</v>
          </cell>
          <cell r="J13">
            <v>196.33871064</v>
          </cell>
          <cell r="K13">
            <v>1395.3672595262888</v>
          </cell>
          <cell r="L13">
            <v>5042.062174338038</v>
          </cell>
          <cell r="P13">
            <v>0</v>
          </cell>
          <cell r="R13">
            <v>0</v>
          </cell>
          <cell r="T13">
            <v>0</v>
          </cell>
          <cell r="Y13">
            <v>0</v>
          </cell>
          <cell r="Z13">
            <v>0</v>
          </cell>
          <cell r="AE13">
            <v>0</v>
          </cell>
          <cell r="AK13">
            <v>0</v>
          </cell>
          <cell r="AM13">
            <v>0</v>
          </cell>
          <cell r="AN13">
            <v>0</v>
          </cell>
          <cell r="AP13">
            <v>0</v>
          </cell>
          <cell r="AR13">
            <v>0</v>
          </cell>
          <cell r="AS13">
            <v>0</v>
          </cell>
          <cell r="AT13">
            <v>0</v>
          </cell>
          <cell r="AW13">
            <v>0</v>
          </cell>
          <cell r="AX13">
            <v>0</v>
          </cell>
          <cell r="AY13">
            <v>0</v>
          </cell>
          <cell r="AZ13">
            <v>5042.062174338038</v>
          </cell>
          <cell r="BA13">
            <v>0</v>
          </cell>
          <cell r="BC13">
            <v>0</v>
          </cell>
          <cell r="BI13">
            <v>0</v>
          </cell>
          <cell r="BJ13">
            <v>0</v>
          </cell>
          <cell r="BK13">
            <v>0</v>
          </cell>
          <cell r="BL13">
            <v>0</v>
          </cell>
          <cell r="BM13">
            <v>0</v>
          </cell>
          <cell r="BN13">
            <v>0</v>
          </cell>
          <cell r="BO13">
            <v>0</v>
          </cell>
        </row>
        <row r="14">
          <cell r="A14" t="str">
            <v>83TK5</v>
          </cell>
          <cell r="B14" t="str">
            <v>Sour Water/Oil</v>
          </cell>
          <cell r="C14">
            <v>38</v>
          </cell>
          <cell r="D14" t="str">
            <v>Vertical Fixed Roof Tank</v>
          </cell>
          <cell r="E14">
            <v>99.95</v>
          </cell>
          <cell r="F14">
            <v>33.21</v>
          </cell>
          <cell r="G14">
            <v>1788.5808876197627</v>
          </cell>
          <cell r="H14">
            <v>37609.081375</v>
          </cell>
          <cell r="I14">
            <v>0</v>
          </cell>
          <cell r="J14">
            <v>0</v>
          </cell>
          <cell r="K14">
            <v>0</v>
          </cell>
          <cell r="L14">
            <v>19.69883113130876</v>
          </cell>
          <cell r="P14">
            <v>0.2147172593312655</v>
          </cell>
          <cell r="R14">
            <v>0.0014117011501318059</v>
          </cell>
          <cell r="T14">
            <v>0</v>
          </cell>
          <cell r="Y14">
            <v>0</v>
          </cell>
          <cell r="Z14">
            <v>0</v>
          </cell>
          <cell r="AE14">
            <v>2.2898198650607212E-07</v>
          </cell>
          <cell r="AK14">
            <v>1.2396136132355735E-05</v>
          </cell>
          <cell r="AM14">
            <v>0</v>
          </cell>
          <cell r="AN14">
            <v>0</v>
          </cell>
          <cell r="AP14">
            <v>0</v>
          </cell>
          <cell r="AR14">
            <v>0</v>
          </cell>
          <cell r="AS14">
            <v>0.013696372141440425</v>
          </cell>
          <cell r="AT14">
            <v>0.002971927170093959</v>
          </cell>
          <cell r="AW14">
            <v>0</v>
          </cell>
          <cell r="AX14">
            <v>0.0007769389128399198</v>
          </cell>
          <cell r="AY14">
            <v>0.0026185443550451647</v>
          </cell>
          <cell r="AZ14">
            <v>0</v>
          </cell>
          <cell r="BA14">
            <v>0</v>
          </cell>
          <cell r="BC14">
            <v>0</v>
          </cell>
          <cell r="BI14">
            <v>0</v>
          </cell>
          <cell r="BJ14">
            <v>0</v>
          </cell>
          <cell r="BK14">
            <v>0</v>
          </cell>
          <cell r="BL14">
            <v>0</v>
          </cell>
          <cell r="BM14">
            <v>0</v>
          </cell>
          <cell r="BN14">
            <v>0</v>
          </cell>
          <cell r="BO14">
            <v>0</v>
          </cell>
        </row>
        <row r="15">
          <cell r="A15" t="str">
            <v>94TK900</v>
          </cell>
          <cell r="B15" t="str">
            <v>Slop Oil</v>
          </cell>
          <cell r="C15">
            <v>52</v>
          </cell>
          <cell r="D15" t="str">
            <v>External Floating Roof Tank</v>
          </cell>
          <cell r="F15">
            <v>603</v>
          </cell>
          <cell r="G15">
            <v>0</v>
          </cell>
          <cell r="H15">
            <v>0</v>
          </cell>
          <cell r="I15">
            <v>1104.67420011023</v>
          </cell>
          <cell r="J15">
            <v>10.104145888775511</v>
          </cell>
          <cell r="K15">
            <v>399.799678929182</v>
          </cell>
          <cell r="L15">
            <v>1514.5780249281875</v>
          </cell>
          <cell r="P15">
            <v>0.3900038414190083</v>
          </cell>
          <cell r="R15">
            <v>0.17925935650114472</v>
          </cell>
          <cell r="T15">
            <v>0</v>
          </cell>
          <cell r="Y15">
            <v>0</v>
          </cell>
          <cell r="Z15">
            <v>0.0002496880255842855</v>
          </cell>
          <cell r="AE15">
            <v>8.084033121312972E-07</v>
          </cell>
          <cell r="AK15">
            <v>0.00013566382723412843</v>
          </cell>
          <cell r="AM15">
            <v>0</v>
          </cell>
          <cell r="AN15">
            <v>0</v>
          </cell>
          <cell r="AP15">
            <v>0</v>
          </cell>
          <cell r="AR15">
            <v>0.0003294494782014878</v>
          </cell>
          <cell r="AS15">
            <v>0.29268985221269017</v>
          </cell>
          <cell r="AT15">
            <v>0.15107790134686497</v>
          </cell>
          <cell r="AW15">
            <v>0</v>
          </cell>
          <cell r="AX15">
            <v>0.0376890203062502</v>
          </cell>
          <cell r="AY15">
            <v>5.178696109301803</v>
          </cell>
          <cell r="AZ15">
            <v>0</v>
          </cell>
          <cell r="BA15">
            <v>0</v>
          </cell>
          <cell r="BC15">
            <v>0</v>
          </cell>
          <cell r="BI15">
            <v>4.952145840754995E-11</v>
          </cell>
          <cell r="BJ15">
            <v>0</v>
          </cell>
          <cell r="BK15">
            <v>0</v>
          </cell>
          <cell r="BL15">
            <v>0</v>
          </cell>
          <cell r="BM15">
            <v>2.518825058980318E-13</v>
          </cell>
          <cell r="BN15">
            <v>0</v>
          </cell>
          <cell r="BO15">
            <v>0</v>
          </cell>
        </row>
        <row r="16">
          <cell r="A16" t="str">
            <v>94TK9001</v>
          </cell>
          <cell r="B16" t="str">
            <v>Crude Oil</v>
          </cell>
          <cell r="C16">
            <v>34</v>
          </cell>
          <cell r="D16" t="str">
            <v>External Floating Roof Tank</v>
          </cell>
          <cell r="F16">
            <v>2454</v>
          </cell>
          <cell r="G16">
            <v>0</v>
          </cell>
          <cell r="H16">
            <v>0</v>
          </cell>
          <cell r="I16">
            <v>358.86537260339475</v>
          </cell>
          <cell r="J16">
            <v>1385.669648199095</v>
          </cell>
          <cell r="K16">
            <v>327.73628276528433</v>
          </cell>
          <cell r="L16">
            <v>2072.271303567774</v>
          </cell>
          <cell r="P16">
            <v>0</v>
          </cell>
          <cell r="R16">
            <v>4.144542607135548</v>
          </cell>
          <cell r="T16">
            <v>0.1036135651783887</v>
          </cell>
          <cell r="Y16">
            <v>6.216813910703322</v>
          </cell>
          <cell r="Z16">
            <v>0</v>
          </cell>
          <cell r="AE16">
            <v>1.4516260481492256</v>
          </cell>
          <cell r="AK16">
            <v>1.1397492169622756</v>
          </cell>
          <cell r="AM16">
            <v>0</v>
          </cell>
          <cell r="AN16">
            <v>0</v>
          </cell>
          <cell r="AP16">
            <v>0.010361356517838871</v>
          </cell>
          <cell r="AR16">
            <v>0.6216813910703322</v>
          </cell>
          <cell r="AS16">
            <v>7.563790258022375</v>
          </cell>
          <cell r="AT16">
            <v>7.563790258022375</v>
          </cell>
          <cell r="AW16">
            <v>0</v>
          </cell>
          <cell r="AX16">
            <v>1.4505899124974417</v>
          </cell>
          <cell r="AY16">
            <v>14.505899124974418</v>
          </cell>
          <cell r="AZ16">
            <v>0</v>
          </cell>
          <cell r="BA16">
            <v>3.108406955351661</v>
          </cell>
          <cell r="BC16">
            <v>0</v>
          </cell>
          <cell r="BI16">
            <v>0</v>
          </cell>
          <cell r="BJ16">
            <v>0</v>
          </cell>
          <cell r="BK16">
            <v>0</v>
          </cell>
          <cell r="BL16">
            <v>0</v>
          </cell>
          <cell r="BM16">
            <v>0.06216813910703322</v>
          </cell>
          <cell r="BN16">
            <v>0</v>
          </cell>
          <cell r="BO16">
            <v>0.06216813910703322</v>
          </cell>
        </row>
        <row r="17">
          <cell r="A17" t="str">
            <v>94TK9002</v>
          </cell>
          <cell r="B17" t="str">
            <v>Crude Oil</v>
          </cell>
          <cell r="C17">
            <v>34</v>
          </cell>
          <cell r="D17" t="str">
            <v>External Floating Roof Tank</v>
          </cell>
          <cell r="F17">
            <v>2383</v>
          </cell>
          <cell r="G17">
            <v>0</v>
          </cell>
          <cell r="H17">
            <v>0</v>
          </cell>
          <cell r="I17">
            <v>358.86537260339475</v>
          </cell>
          <cell r="J17">
            <v>1362.6838721484162</v>
          </cell>
          <cell r="K17">
            <v>328.5658836154362</v>
          </cell>
          <cell r="L17">
            <v>2050.115128367247</v>
          </cell>
          <cell r="P17">
            <v>0</v>
          </cell>
          <cell r="R17">
            <v>4.100230256734494</v>
          </cell>
          <cell r="T17">
            <v>0.10250575641836236</v>
          </cell>
          <cell r="Y17">
            <v>6.150345385101741</v>
          </cell>
          <cell r="Z17">
            <v>0</v>
          </cell>
          <cell r="AE17">
            <v>1.4361056474212566</v>
          </cell>
          <cell r="AK17">
            <v>1.127563320601986</v>
          </cell>
          <cell r="AM17">
            <v>0</v>
          </cell>
          <cell r="AN17">
            <v>0</v>
          </cell>
          <cell r="AP17">
            <v>0.010250575641836237</v>
          </cell>
          <cell r="AR17">
            <v>0.6150345385101741</v>
          </cell>
          <cell r="AS17">
            <v>7.4829202185404515</v>
          </cell>
          <cell r="AT17">
            <v>7.4829202185404515</v>
          </cell>
          <cell r="AW17">
            <v>0</v>
          </cell>
          <cell r="AX17">
            <v>1.4350805898570729</v>
          </cell>
          <cell r="AY17">
            <v>14.35080589857073</v>
          </cell>
          <cell r="AZ17">
            <v>0</v>
          </cell>
          <cell r="BA17">
            <v>3.0751726925508707</v>
          </cell>
          <cell r="BC17">
            <v>0</v>
          </cell>
          <cell r="BI17">
            <v>0</v>
          </cell>
          <cell r="BJ17">
            <v>0</v>
          </cell>
          <cell r="BK17">
            <v>0</v>
          </cell>
          <cell r="BL17">
            <v>0</v>
          </cell>
          <cell r="BM17">
            <v>0.061503453851017416</v>
          </cell>
          <cell r="BN17">
            <v>0</v>
          </cell>
          <cell r="BO17">
            <v>0.061503453851017416</v>
          </cell>
        </row>
        <row r="18">
          <cell r="A18" t="str">
            <v>94TK9003</v>
          </cell>
          <cell r="B18" t="str">
            <v>Crude Oil</v>
          </cell>
          <cell r="C18">
            <v>37</v>
          </cell>
          <cell r="D18" t="str">
            <v>External Floating Roof Tank</v>
          </cell>
          <cell r="F18">
            <v>1303</v>
          </cell>
          <cell r="G18">
            <v>0</v>
          </cell>
          <cell r="H18">
            <v>0</v>
          </cell>
          <cell r="I18">
            <v>207.03771496349697</v>
          </cell>
          <cell r="J18">
            <v>313.55070398117647</v>
          </cell>
          <cell r="K18">
            <v>188.98364105990268</v>
          </cell>
          <cell r="L18">
            <v>709.5720600045761</v>
          </cell>
          <cell r="P18">
            <v>0</v>
          </cell>
          <cell r="R18">
            <v>0.49670044200320324</v>
          </cell>
          <cell r="T18">
            <v>0.019513231650125844</v>
          </cell>
          <cell r="Y18">
            <v>0.7095720600045761</v>
          </cell>
          <cell r="Z18">
            <v>0</v>
          </cell>
          <cell r="AE18">
            <v>0.6758673871543587</v>
          </cell>
          <cell r="AK18">
            <v>0.07095720600045761</v>
          </cell>
          <cell r="AM18">
            <v>0</v>
          </cell>
          <cell r="AN18">
            <v>0</v>
          </cell>
          <cell r="AP18">
            <v>0.0035478603000228806</v>
          </cell>
          <cell r="AR18">
            <v>0.07095720600045761</v>
          </cell>
          <cell r="AS18">
            <v>1.4191441200091521</v>
          </cell>
          <cell r="AT18">
            <v>1.4901013260096097</v>
          </cell>
          <cell r="AW18">
            <v>0</v>
          </cell>
          <cell r="AX18">
            <v>0.4612218390029744</v>
          </cell>
          <cell r="AY18">
            <v>3.5478603000228803</v>
          </cell>
          <cell r="AZ18">
            <v>0</v>
          </cell>
          <cell r="BA18">
            <v>0.35478603000228803</v>
          </cell>
          <cell r="BC18">
            <v>0</v>
          </cell>
          <cell r="BI18">
            <v>0</v>
          </cell>
          <cell r="BJ18">
            <v>0</v>
          </cell>
          <cell r="BK18">
            <v>0</v>
          </cell>
          <cell r="BL18">
            <v>0</v>
          </cell>
          <cell r="BM18">
            <v>0</v>
          </cell>
          <cell r="BN18">
            <v>0</v>
          </cell>
          <cell r="BO18">
            <v>0.01064358090006864</v>
          </cell>
        </row>
        <row r="19">
          <cell r="A19" t="str">
            <v>94TK9004</v>
          </cell>
          <cell r="B19" t="str">
            <v>Diesel</v>
          </cell>
          <cell r="C19">
            <v>45</v>
          </cell>
          <cell r="D19" t="str">
            <v>External Floating Roof Tank</v>
          </cell>
          <cell r="F19">
            <v>290</v>
          </cell>
          <cell r="G19">
            <v>0</v>
          </cell>
          <cell r="H19">
            <v>0</v>
          </cell>
          <cell r="I19">
            <v>12.408317592751747</v>
          </cell>
          <cell r="J19">
            <v>291.0627932717647</v>
          </cell>
          <cell r="K19">
            <v>6.850694886862567</v>
          </cell>
          <cell r="L19">
            <v>310.32180575137903</v>
          </cell>
          <cell r="P19">
            <v>0</v>
          </cell>
          <cell r="R19">
            <v>0</v>
          </cell>
          <cell r="T19">
            <v>0</v>
          </cell>
          <cell r="Y19">
            <v>0</v>
          </cell>
          <cell r="Z19">
            <v>0</v>
          </cell>
          <cell r="AE19">
            <v>0</v>
          </cell>
          <cell r="AK19">
            <v>0.021860827521021753</v>
          </cell>
          <cell r="AM19">
            <v>0</v>
          </cell>
          <cell r="AN19">
            <v>0</v>
          </cell>
          <cell r="AP19">
            <v>0</v>
          </cell>
          <cell r="AR19">
            <v>0</v>
          </cell>
          <cell r="AS19">
            <v>1.5832145185521496</v>
          </cell>
          <cell r="AT19">
            <v>1.797205325243076</v>
          </cell>
          <cell r="AW19">
            <v>0</v>
          </cell>
          <cell r="AX19">
            <v>0.4436377175800751</v>
          </cell>
          <cell r="AY19">
            <v>2.4394086187418176</v>
          </cell>
          <cell r="AZ19">
            <v>0</v>
          </cell>
          <cell r="BA19">
            <v>0</v>
          </cell>
          <cell r="BC19">
            <v>0</v>
          </cell>
          <cell r="BI19">
            <v>0</v>
          </cell>
          <cell r="BJ19">
            <v>0</v>
          </cell>
          <cell r="BK19">
            <v>0</v>
          </cell>
          <cell r="BL19">
            <v>0</v>
          </cell>
          <cell r="BM19">
            <v>0</v>
          </cell>
          <cell r="BN19">
            <v>0</v>
          </cell>
          <cell r="BO19">
            <v>0</v>
          </cell>
        </row>
        <row r="20">
          <cell r="A20" t="str">
            <v>94TK9005</v>
          </cell>
          <cell r="B20" t="str">
            <v>Gas Oil</v>
          </cell>
          <cell r="C20">
            <v>49</v>
          </cell>
          <cell r="D20" t="str">
            <v>External Floating Roof Tank</v>
          </cell>
          <cell r="F20">
            <v>260</v>
          </cell>
          <cell r="G20">
            <v>0</v>
          </cell>
          <cell r="H20">
            <v>0</v>
          </cell>
          <cell r="I20">
            <v>23.550841454727184</v>
          </cell>
          <cell r="J20">
            <v>221.39719181538462</v>
          </cell>
          <cell r="K20">
            <v>29.685513984587512</v>
          </cell>
          <cell r="L20">
            <v>274.6335472546993</v>
          </cell>
          <cell r="P20">
            <v>0</v>
          </cell>
          <cell r="R20">
            <v>0.21369611585449902</v>
          </cell>
          <cell r="T20">
            <v>0</v>
          </cell>
          <cell r="Y20">
            <v>0</v>
          </cell>
          <cell r="Z20">
            <v>0</v>
          </cell>
          <cell r="AE20">
            <v>0</v>
          </cell>
          <cell r="AK20">
            <v>0.0014449774926299705</v>
          </cell>
          <cell r="AM20">
            <v>0</v>
          </cell>
          <cell r="AN20">
            <v>0</v>
          </cell>
          <cell r="AP20">
            <v>0</v>
          </cell>
          <cell r="AR20">
            <v>0</v>
          </cell>
          <cell r="AS20">
            <v>0.12340795871580248</v>
          </cell>
          <cell r="AT20">
            <v>0.06392687462764815</v>
          </cell>
          <cell r="AW20">
            <v>0</v>
          </cell>
          <cell r="AX20">
            <v>0.01612602527158606</v>
          </cell>
          <cell r="AY20">
            <v>75.39571450433712</v>
          </cell>
          <cell r="AZ20">
            <v>1.028040322937753</v>
          </cell>
          <cell r="BA20">
            <v>0</v>
          </cell>
          <cell r="BC20">
            <v>0</v>
          </cell>
          <cell r="BI20">
            <v>0</v>
          </cell>
          <cell r="BJ20">
            <v>0</v>
          </cell>
          <cell r="BK20">
            <v>0</v>
          </cell>
          <cell r="BL20">
            <v>0</v>
          </cell>
          <cell r="BM20">
            <v>0</v>
          </cell>
          <cell r="BN20">
            <v>0</v>
          </cell>
          <cell r="BO20">
            <v>0</v>
          </cell>
        </row>
        <row r="21">
          <cell r="A21" t="str">
            <v>94TK9006</v>
          </cell>
          <cell r="B21" t="str">
            <v>Diesel</v>
          </cell>
          <cell r="C21">
            <v>45</v>
          </cell>
          <cell r="D21" t="str">
            <v>External Floating Roof Tank</v>
          </cell>
          <cell r="F21">
            <v>288</v>
          </cell>
          <cell r="G21">
            <v>0</v>
          </cell>
          <cell r="H21">
            <v>0</v>
          </cell>
          <cell r="I21">
            <v>6.496637645354372</v>
          </cell>
          <cell r="J21">
            <v>282.6290833538461</v>
          </cell>
          <cell r="K21">
            <v>5.388499258739743</v>
          </cell>
          <cell r="L21">
            <v>294.5142202579402</v>
          </cell>
          <cell r="P21">
            <v>0</v>
          </cell>
          <cell r="R21">
            <v>0</v>
          </cell>
          <cell r="T21">
            <v>0</v>
          </cell>
          <cell r="Y21">
            <v>0</v>
          </cell>
          <cell r="Z21">
            <v>0</v>
          </cell>
          <cell r="AE21">
            <v>0</v>
          </cell>
          <cell r="AK21">
            <v>0.020747251569892076</v>
          </cell>
          <cell r="AM21">
            <v>0</v>
          </cell>
          <cell r="AN21">
            <v>0</v>
          </cell>
          <cell r="AP21">
            <v>0</v>
          </cell>
          <cell r="AR21">
            <v>0</v>
          </cell>
          <cell r="AS21">
            <v>1.502566628546903</v>
          </cell>
          <cell r="AT21">
            <v>1.7056568864884876</v>
          </cell>
          <cell r="AW21">
            <v>0</v>
          </cell>
          <cell r="AX21">
            <v>0.4210391085916382</v>
          </cell>
          <cell r="AY21">
            <v>2.3151467732011053</v>
          </cell>
          <cell r="AZ21">
            <v>0</v>
          </cell>
          <cell r="BA21">
            <v>0</v>
          </cell>
          <cell r="BC21">
            <v>0</v>
          </cell>
          <cell r="BI21">
            <v>0</v>
          </cell>
          <cell r="BJ21">
            <v>0</v>
          </cell>
          <cell r="BK21">
            <v>0</v>
          </cell>
          <cell r="BL21">
            <v>0</v>
          </cell>
          <cell r="BM21">
            <v>0</v>
          </cell>
          <cell r="BN21">
            <v>0</v>
          </cell>
          <cell r="BO21">
            <v>0</v>
          </cell>
        </row>
        <row r="22">
          <cell r="A22" t="str">
            <v>94TK9007</v>
          </cell>
          <cell r="B22" t="str">
            <v>Crude Oil</v>
          </cell>
          <cell r="C22">
            <v>37</v>
          </cell>
          <cell r="D22" t="str">
            <v>External Floating Roof Tank</v>
          </cell>
          <cell r="F22">
            <v>2684</v>
          </cell>
          <cell r="G22">
            <v>0</v>
          </cell>
          <cell r="H22">
            <v>0</v>
          </cell>
          <cell r="I22">
            <v>327.2007809030952</v>
          </cell>
          <cell r="J22">
            <v>943.7628322451612</v>
          </cell>
          <cell r="K22">
            <v>261.09844789120706</v>
          </cell>
          <cell r="L22">
            <v>1532.0620610394635</v>
          </cell>
          <cell r="P22">
            <v>0</v>
          </cell>
          <cell r="R22">
            <v>1.0724434427276244</v>
          </cell>
          <cell r="T22">
            <v>0.04213170667858525</v>
          </cell>
          <cell r="Y22">
            <v>1.5320620610394635</v>
          </cell>
          <cell r="Z22">
            <v>0</v>
          </cell>
          <cell r="AE22">
            <v>1.459289113140089</v>
          </cell>
          <cell r="AK22">
            <v>0.15320620610394636</v>
          </cell>
          <cell r="AM22">
            <v>0</v>
          </cell>
          <cell r="AN22">
            <v>0</v>
          </cell>
          <cell r="AP22">
            <v>0.007660310305197318</v>
          </cell>
          <cell r="AR22">
            <v>0.15320620610394636</v>
          </cell>
          <cell r="AS22">
            <v>3.064124122078927</v>
          </cell>
          <cell r="AT22">
            <v>3.2173303281828733</v>
          </cell>
          <cell r="AW22">
            <v>0</v>
          </cell>
          <cell r="AX22">
            <v>0.9958403396756512</v>
          </cell>
          <cell r="AY22">
            <v>7.660310305197318</v>
          </cell>
          <cell r="AZ22">
            <v>0</v>
          </cell>
          <cell r="BA22">
            <v>0.7660310305197318</v>
          </cell>
          <cell r="BC22">
            <v>0</v>
          </cell>
          <cell r="BI22">
            <v>0</v>
          </cell>
          <cell r="BJ22">
            <v>0</v>
          </cell>
          <cell r="BK22">
            <v>0</v>
          </cell>
          <cell r="BL22">
            <v>0</v>
          </cell>
          <cell r="BM22">
            <v>0</v>
          </cell>
          <cell r="BN22">
            <v>0</v>
          </cell>
          <cell r="BO22">
            <v>0.022980930915591953</v>
          </cell>
        </row>
        <row r="23">
          <cell r="A23" t="str">
            <v>94TK9008</v>
          </cell>
          <cell r="B23" t="str">
            <v>Reformate</v>
          </cell>
          <cell r="C23">
            <v>44</v>
          </cell>
          <cell r="D23" t="str">
            <v>External Floating Roof Tank</v>
          </cell>
          <cell r="F23">
            <v>2204</v>
          </cell>
          <cell r="G23">
            <v>0</v>
          </cell>
          <cell r="H23">
            <v>0</v>
          </cell>
          <cell r="I23">
            <v>366.2823396869154</v>
          </cell>
          <cell r="J23">
            <v>137.84359967529412</v>
          </cell>
          <cell r="K23">
            <v>334.34183825965164</v>
          </cell>
          <cell r="L23">
            <v>838.4677776218612</v>
          </cell>
          <cell r="P23">
            <v>0</v>
          </cell>
          <cell r="R23">
            <v>3.7310013134906783</v>
          </cell>
          <cell r="T23">
            <v>0</v>
          </cell>
          <cell r="Y23">
            <v>0</v>
          </cell>
          <cell r="Z23">
            <v>0</v>
          </cell>
          <cell r="AE23">
            <v>0</v>
          </cell>
          <cell r="AK23">
            <v>0.0022286481947861835</v>
          </cell>
          <cell r="AM23">
            <v>0</v>
          </cell>
          <cell r="AN23">
            <v>0</v>
          </cell>
          <cell r="AP23">
            <v>0</v>
          </cell>
          <cell r="AR23">
            <v>0</v>
          </cell>
          <cell r="AS23">
            <v>48.31281874313883</v>
          </cell>
          <cell r="AT23">
            <v>16.13225822276163</v>
          </cell>
          <cell r="AW23">
            <v>0</v>
          </cell>
          <cell r="AX23">
            <v>3.565328287869129</v>
          </cell>
          <cell r="AY23">
            <v>0.1134982343216909</v>
          </cell>
          <cell r="AZ23">
            <v>0</v>
          </cell>
          <cell r="BA23">
            <v>0</v>
          </cell>
          <cell r="BC23">
            <v>0</v>
          </cell>
          <cell r="BI23">
            <v>0</v>
          </cell>
          <cell r="BJ23">
            <v>0</v>
          </cell>
          <cell r="BK23">
            <v>0</v>
          </cell>
          <cell r="BL23">
            <v>0</v>
          </cell>
          <cell r="BM23">
            <v>0</v>
          </cell>
          <cell r="BN23">
            <v>0</v>
          </cell>
          <cell r="BO23">
            <v>0</v>
          </cell>
        </row>
        <row r="24">
          <cell r="A24" t="str">
            <v>94TK9009</v>
          </cell>
          <cell r="B24" t="str">
            <v>Crude Oil</v>
          </cell>
          <cell r="C24">
            <v>37</v>
          </cell>
          <cell r="D24" t="str">
            <v>External Floating Roof Tank</v>
          </cell>
          <cell r="F24">
            <v>2342</v>
          </cell>
          <cell r="G24">
            <v>0</v>
          </cell>
          <cell r="H24">
            <v>0</v>
          </cell>
          <cell r="I24">
            <v>327.2007809030952</v>
          </cell>
          <cell r="J24">
            <v>807.8621649498759</v>
          </cell>
          <cell r="K24">
            <v>247.71839629618427</v>
          </cell>
          <cell r="L24">
            <v>1382.7813421491553</v>
          </cell>
          <cell r="P24">
            <v>0</v>
          </cell>
          <cell r="R24">
            <v>0.9679469395044087</v>
          </cell>
          <cell r="T24">
            <v>0.03802648690910177</v>
          </cell>
          <cell r="Y24">
            <v>1.3827813421491553</v>
          </cell>
          <cell r="Z24">
            <v>0</v>
          </cell>
          <cell r="AE24">
            <v>1.3170992283970704</v>
          </cell>
          <cell r="AK24">
            <v>0.13827813421491553</v>
          </cell>
          <cell r="AM24">
            <v>0</v>
          </cell>
          <cell r="AN24">
            <v>0</v>
          </cell>
          <cell r="AP24">
            <v>0.006913906710745777</v>
          </cell>
          <cell r="AR24">
            <v>0.13827813421491553</v>
          </cell>
          <cell r="AS24">
            <v>2.7655626842983105</v>
          </cell>
          <cell r="AT24">
            <v>2.903840818513226</v>
          </cell>
          <cell r="AW24">
            <v>0</v>
          </cell>
          <cell r="AX24">
            <v>0.8988078723969509</v>
          </cell>
          <cell r="AY24">
            <v>6.913906710745777</v>
          </cell>
          <cell r="AZ24">
            <v>0</v>
          </cell>
          <cell r="BA24">
            <v>0.6913906710745776</v>
          </cell>
          <cell r="BC24">
            <v>0</v>
          </cell>
          <cell r="BI24">
            <v>0</v>
          </cell>
          <cell r="BJ24">
            <v>0</v>
          </cell>
          <cell r="BK24">
            <v>0</v>
          </cell>
          <cell r="BL24">
            <v>0</v>
          </cell>
          <cell r="BM24">
            <v>0</v>
          </cell>
          <cell r="BN24">
            <v>0</v>
          </cell>
          <cell r="BO24">
            <v>0.02074172013223733</v>
          </cell>
        </row>
        <row r="25">
          <cell r="A25" t="str">
            <v>94TK901</v>
          </cell>
          <cell r="B25" t="str">
            <v>Emulsion</v>
          </cell>
          <cell r="C25">
            <v>52</v>
          </cell>
          <cell r="D25" t="str">
            <v>External Floating Roof Tank</v>
          </cell>
          <cell r="F25">
            <v>564</v>
          </cell>
          <cell r="G25">
            <v>0</v>
          </cell>
          <cell r="H25">
            <v>0</v>
          </cell>
          <cell r="I25">
            <v>426.63288288688494</v>
          </cell>
          <cell r="J25">
            <v>19.90072209736842</v>
          </cell>
          <cell r="K25">
            <v>754.6794256672582</v>
          </cell>
          <cell r="L25">
            <v>1201.2130306515116</v>
          </cell>
          <cell r="P25">
            <v>0.3093123553927643</v>
          </cell>
          <cell r="R25">
            <v>0.14217073755945286</v>
          </cell>
          <cell r="T25">
            <v>0</v>
          </cell>
          <cell r="Y25">
            <v>0</v>
          </cell>
          <cell r="Z25">
            <v>0.00019802777076718291</v>
          </cell>
          <cell r="AE25">
            <v>6.411453068586531E-07</v>
          </cell>
          <cell r="AK25">
            <v>0.0001075950887835027</v>
          </cell>
          <cell r="AM25">
            <v>0</v>
          </cell>
          <cell r="AN25">
            <v>0</v>
          </cell>
          <cell r="AP25">
            <v>0</v>
          </cell>
          <cell r="AR25">
            <v>0.0002612866419844774</v>
          </cell>
          <cell r="AS25">
            <v>0.23213255351041992</v>
          </cell>
          <cell r="AT25">
            <v>0.11982000316553011</v>
          </cell>
          <cell r="AW25">
            <v>0</v>
          </cell>
          <cell r="AX25">
            <v>0.029891191843024217</v>
          </cell>
          <cell r="AY25">
            <v>4.107227984225217</v>
          </cell>
          <cell r="AZ25">
            <v>0</v>
          </cell>
          <cell r="BA25">
            <v>0</v>
          </cell>
          <cell r="BC25">
            <v>0</v>
          </cell>
          <cell r="BI25">
            <v>3.9275507868824604E-11</v>
          </cell>
          <cell r="BJ25">
            <v>0</v>
          </cell>
          <cell r="BK25">
            <v>0</v>
          </cell>
          <cell r="BL25">
            <v>0</v>
          </cell>
          <cell r="BM25">
            <v>1.9976821484137003E-13</v>
          </cell>
          <cell r="BN25">
            <v>0</v>
          </cell>
          <cell r="BO25">
            <v>0</v>
          </cell>
        </row>
        <row r="26">
          <cell r="A26" t="str">
            <v>94TK9010</v>
          </cell>
          <cell r="B26" t="str">
            <v>Jet Fuel</v>
          </cell>
          <cell r="C26">
            <v>42</v>
          </cell>
          <cell r="D26" t="str">
            <v>External Floating Roof Tank</v>
          </cell>
          <cell r="F26">
            <v>209</v>
          </cell>
          <cell r="G26">
            <v>0</v>
          </cell>
          <cell r="H26">
            <v>0</v>
          </cell>
          <cell r="I26">
            <v>3.257180905889836</v>
          </cell>
          <cell r="J26">
            <v>228.7794903994475</v>
          </cell>
          <cell r="K26">
            <v>3.744895206121823</v>
          </cell>
          <cell r="L26">
            <v>235.78156651145912</v>
          </cell>
          <cell r="P26">
            <v>0</v>
          </cell>
          <cell r="R26">
            <v>0</v>
          </cell>
          <cell r="T26">
            <v>0</v>
          </cell>
          <cell r="Y26">
            <v>0</v>
          </cell>
          <cell r="Z26">
            <v>0</v>
          </cell>
          <cell r="AE26">
            <v>0</v>
          </cell>
          <cell r="AK26">
            <v>0</v>
          </cell>
          <cell r="AM26">
            <v>0</v>
          </cell>
          <cell r="AN26">
            <v>0</v>
          </cell>
          <cell r="AP26">
            <v>0</v>
          </cell>
          <cell r="AR26">
            <v>0</v>
          </cell>
          <cell r="AS26">
            <v>5.322526008982683</v>
          </cell>
          <cell r="AT26">
            <v>8.764953384759641</v>
          </cell>
          <cell r="AW26">
            <v>0</v>
          </cell>
          <cell r="AX26">
            <v>2.002705047791683</v>
          </cell>
          <cell r="AY26">
            <v>2.3460784587336505</v>
          </cell>
          <cell r="AZ26">
            <v>0</v>
          </cell>
          <cell r="BA26">
            <v>0</v>
          </cell>
          <cell r="BC26">
            <v>0</v>
          </cell>
          <cell r="BI26">
            <v>0</v>
          </cell>
          <cell r="BJ26">
            <v>0</v>
          </cell>
          <cell r="BK26">
            <v>0</v>
          </cell>
          <cell r="BL26">
            <v>0</v>
          </cell>
          <cell r="BM26">
            <v>0</v>
          </cell>
          <cell r="BN26">
            <v>0</v>
          </cell>
          <cell r="BO26">
            <v>0</v>
          </cell>
        </row>
        <row r="27">
          <cell r="A27" t="str">
            <v>94TK9011</v>
          </cell>
          <cell r="B27" t="str">
            <v>Jet Fuel</v>
          </cell>
          <cell r="C27">
            <v>42</v>
          </cell>
          <cell r="D27" t="str">
            <v>External Floating Roof Tank</v>
          </cell>
          <cell r="F27">
            <v>222</v>
          </cell>
          <cell r="G27">
            <v>0</v>
          </cell>
          <cell r="H27">
            <v>0</v>
          </cell>
          <cell r="I27">
            <v>3.257180905889836</v>
          </cell>
          <cell r="J27">
            <v>158.03125352486185</v>
          </cell>
          <cell r="K27">
            <v>3.744895206121823</v>
          </cell>
          <cell r="L27">
            <v>165.0333296368735</v>
          </cell>
          <cell r="P27">
            <v>0</v>
          </cell>
          <cell r="R27">
            <v>0</v>
          </cell>
          <cell r="T27">
            <v>0</v>
          </cell>
          <cell r="Y27">
            <v>0</v>
          </cell>
          <cell r="Z27">
            <v>0</v>
          </cell>
          <cell r="AE27">
            <v>0</v>
          </cell>
          <cell r="AK27">
            <v>0</v>
          </cell>
          <cell r="AM27">
            <v>0</v>
          </cell>
          <cell r="AN27">
            <v>0</v>
          </cell>
          <cell r="AP27">
            <v>0</v>
          </cell>
          <cell r="AR27">
            <v>0</v>
          </cell>
          <cell r="AS27">
            <v>3.725457432222893</v>
          </cell>
          <cell r="AT27">
            <v>6.134955597254321</v>
          </cell>
          <cell r="AW27">
            <v>0</v>
          </cell>
          <cell r="AX27">
            <v>1.4017765986026398</v>
          </cell>
          <cell r="AY27">
            <v>1.6421179372194112</v>
          </cell>
          <cell r="AZ27">
            <v>0</v>
          </cell>
          <cell r="BA27">
            <v>0</v>
          </cell>
          <cell r="BC27">
            <v>0</v>
          </cell>
          <cell r="BI27">
            <v>0</v>
          </cell>
          <cell r="BJ27">
            <v>0</v>
          </cell>
          <cell r="BK27">
            <v>0</v>
          </cell>
          <cell r="BL27">
            <v>0</v>
          </cell>
          <cell r="BM27">
            <v>0</v>
          </cell>
          <cell r="BN27">
            <v>0</v>
          </cell>
          <cell r="BO27">
            <v>0</v>
          </cell>
        </row>
        <row r="28">
          <cell r="A28" t="str">
            <v>94TK9012</v>
          </cell>
          <cell r="B28" t="str">
            <v>HT Gas Oil</v>
          </cell>
          <cell r="C28">
            <v>50</v>
          </cell>
          <cell r="D28" t="str">
            <v>External Floating Roof Tank</v>
          </cell>
          <cell r="F28">
            <v>195</v>
          </cell>
          <cell r="G28">
            <v>0</v>
          </cell>
          <cell r="H28">
            <v>0</v>
          </cell>
          <cell r="I28">
            <v>19.24828388126741</v>
          </cell>
          <cell r="J28">
            <v>170.06831488</v>
          </cell>
          <cell r="K28">
            <v>24.834327838890868</v>
          </cell>
          <cell r="L28">
            <v>214.15092660015827</v>
          </cell>
          <cell r="P28">
            <v>0</v>
          </cell>
          <cell r="R28">
            <v>0.08566037064006331</v>
          </cell>
          <cell r="T28">
            <v>0.0010707546330007915</v>
          </cell>
          <cell r="Y28">
            <v>0.21415092660015828</v>
          </cell>
          <cell r="Z28">
            <v>0</v>
          </cell>
          <cell r="AE28">
            <v>0.03265801630652414</v>
          </cell>
          <cell r="AK28">
            <v>0.021415092660015827</v>
          </cell>
          <cell r="AM28">
            <v>0</v>
          </cell>
          <cell r="AN28">
            <v>0</v>
          </cell>
          <cell r="AP28">
            <v>0.0010707546330007915</v>
          </cell>
          <cell r="AR28">
            <v>0.021415092660015827</v>
          </cell>
          <cell r="AS28">
            <v>0.09636791697007122</v>
          </cell>
          <cell r="AT28">
            <v>0.06424527798004748</v>
          </cell>
          <cell r="AW28">
            <v>0</v>
          </cell>
          <cell r="AX28">
            <v>0.021415092660015827</v>
          </cell>
          <cell r="AY28">
            <v>0.10707546330007914</v>
          </cell>
          <cell r="AZ28">
            <v>0</v>
          </cell>
          <cell r="BA28">
            <v>0.10707546330007914</v>
          </cell>
          <cell r="BC28">
            <v>0</v>
          </cell>
          <cell r="BI28">
            <v>0.002141509266001583</v>
          </cell>
          <cell r="BJ28">
            <v>0</v>
          </cell>
          <cell r="BK28">
            <v>0</v>
          </cell>
          <cell r="BL28">
            <v>0</v>
          </cell>
          <cell r="BM28">
            <v>0.013919810229010286</v>
          </cell>
          <cell r="BN28">
            <v>0.006424527798004748</v>
          </cell>
          <cell r="BO28">
            <v>0.005353773165003957</v>
          </cell>
        </row>
        <row r="29">
          <cell r="A29" t="str">
            <v>94TK9013</v>
          </cell>
          <cell r="B29" t="str">
            <v>Naphtha</v>
          </cell>
          <cell r="C29">
            <v>47</v>
          </cell>
          <cell r="D29" t="str">
            <v>External Floating Roof Tank</v>
          </cell>
          <cell r="F29">
            <v>5437</v>
          </cell>
          <cell r="G29">
            <v>0</v>
          </cell>
          <cell r="H29">
            <v>0</v>
          </cell>
          <cell r="I29">
            <v>756.1336084499885</v>
          </cell>
          <cell r="J29">
            <v>238.620492</v>
          </cell>
          <cell r="K29">
            <v>1040.4217666050938</v>
          </cell>
          <cell r="L29">
            <v>2035.1758670550823</v>
          </cell>
          <cell r="P29">
            <v>0</v>
          </cell>
          <cell r="R29">
            <v>12.312813995683248</v>
          </cell>
          <cell r="T29">
            <v>0.10175879335275412</v>
          </cell>
          <cell r="Y29">
            <v>5.596733634401476</v>
          </cell>
          <cell r="Z29">
            <v>0</v>
          </cell>
          <cell r="AE29">
            <v>0.7947361760850097</v>
          </cell>
          <cell r="AK29">
            <v>0.5596733634401477</v>
          </cell>
          <cell r="AM29">
            <v>0</v>
          </cell>
          <cell r="AN29">
            <v>0</v>
          </cell>
          <cell r="AP29">
            <v>0.07224874328045543</v>
          </cell>
          <cell r="AR29">
            <v>0.7123115534692788</v>
          </cell>
          <cell r="AS29">
            <v>35.615577673463946</v>
          </cell>
          <cell r="AT29">
            <v>34.5979897399364</v>
          </cell>
          <cell r="AW29">
            <v>0</v>
          </cell>
          <cell r="AX29">
            <v>9.463567781806132</v>
          </cell>
          <cell r="AY29">
            <v>62.07286394518001</v>
          </cell>
          <cell r="AZ29">
            <v>0</v>
          </cell>
          <cell r="BA29">
            <v>2.798366817200738</v>
          </cell>
          <cell r="BC29">
            <v>0</v>
          </cell>
          <cell r="BI29">
            <v>0</v>
          </cell>
          <cell r="BJ29">
            <v>0</v>
          </cell>
          <cell r="BK29">
            <v>0</v>
          </cell>
          <cell r="BL29">
            <v>0</v>
          </cell>
          <cell r="BM29">
            <v>0</v>
          </cell>
          <cell r="BN29">
            <v>0</v>
          </cell>
          <cell r="BO29">
            <v>0</v>
          </cell>
        </row>
        <row r="30">
          <cell r="A30" t="str">
            <v>94TK902</v>
          </cell>
          <cell r="B30" t="str">
            <v>HCN</v>
          </cell>
          <cell r="C30">
            <v>43</v>
          </cell>
          <cell r="D30" t="str">
            <v>External Floating Roof Tank</v>
          </cell>
          <cell r="F30">
            <v>81</v>
          </cell>
          <cell r="G30">
            <v>0</v>
          </cell>
          <cell r="H30">
            <v>0</v>
          </cell>
          <cell r="I30">
            <v>2.7310083834375614</v>
          </cell>
          <cell r="J30">
            <v>38.7298587</v>
          </cell>
          <cell r="K30">
            <v>3.755659208135904</v>
          </cell>
          <cell r="L30">
            <v>45.216526291573466</v>
          </cell>
          <cell r="P30">
            <v>0</v>
          </cell>
          <cell r="R30">
            <v>0.009043305258314694</v>
          </cell>
          <cell r="T30">
            <v>0.00022608263145786734</v>
          </cell>
          <cell r="Y30">
            <v>0.022608263145786733</v>
          </cell>
          <cell r="Z30">
            <v>0</v>
          </cell>
          <cell r="AE30">
            <v>0.0011530214204351233</v>
          </cell>
          <cell r="AK30">
            <v>0.08591139995398958</v>
          </cell>
          <cell r="AM30">
            <v>0</v>
          </cell>
          <cell r="AN30">
            <v>0</v>
          </cell>
          <cell r="AP30">
            <v>0.00022608263145786734</v>
          </cell>
          <cell r="AR30">
            <v>0.0022608263145786735</v>
          </cell>
          <cell r="AS30">
            <v>0.02034743683120806</v>
          </cell>
          <cell r="AT30">
            <v>0.04973817892073081</v>
          </cell>
          <cell r="AW30">
            <v>0</v>
          </cell>
          <cell r="AX30">
            <v>0.011304131572893367</v>
          </cell>
          <cell r="AY30">
            <v>0.011304131572893367</v>
          </cell>
          <cell r="AZ30">
            <v>0</v>
          </cell>
          <cell r="BA30">
            <v>0.011304131572893367</v>
          </cell>
          <cell r="BC30">
            <v>0</v>
          </cell>
          <cell r="BI30">
            <v>0</v>
          </cell>
          <cell r="BJ30">
            <v>0</v>
          </cell>
          <cell r="BK30">
            <v>0</v>
          </cell>
          <cell r="BL30">
            <v>0</v>
          </cell>
          <cell r="BM30">
            <v>0</v>
          </cell>
          <cell r="BN30">
            <v>0</v>
          </cell>
          <cell r="BO30">
            <v>0</v>
          </cell>
        </row>
        <row r="31">
          <cell r="A31" t="str">
            <v>94TK903</v>
          </cell>
          <cell r="B31" t="str">
            <v>Distillate Feed</v>
          </cell>
          <cell r="C31">
            <v>48</v>
          </cell>
          <cell r="D31" t="str">
            <v>External Floating Roof Tank</v>
          </cell>
          <cell r="F31">
            <v>3407</v>
          </cell>
          <cell r="G31">
            <v>0</v>
          </cell>
          <cell r="H31">
            <v>0</v>
          </cell>
          <cell r="I31">
            <v>177.83031219891586</v>
          </cell>
          <cell r="J31">
            <v>199.06405329084504</v>
          </cell>
          <cell r="K31">
            <v>81.02146223918473</v>
          </cell>
          <cell r="L31">
            <v>457.9158277289456</v>
          </cell>
          <cell r="P31">
            <v>0</v>
          </cell>
          <cell r="R31">
            <v>0.03434368707967092</v>
          </cell>
          <cell r="T31">
            <v>0.002289579138644728</v>
          </cell>
          <cell r="Y31">
            <v>0.2289579138644728</v>
          </cell>
          <cell r="Z31">
            <v>0</v>
          </cell>
          <cell r="AE31">
            <v>0.03915180327082485</v>
          </cell>
          <cell r="AK31">
            <v>0.6868737415934184</v>
          </cell>
          <cell r="AM31">
            <v>0</v>
          </cell>
          <cell r="AN31">
            <v>0</v>
          </cell>
          <cell r="AP31">
            <v>0.002289579138644728</v>
          </cell>
          <cell r="AR31">
            <v>0.022895791386447283</v>
          </cell>
          <cell r="AS31">
            <v>0.06868737415934184</v>
          </cell>
          <cell r="AT31">
            <v>0.4579158277289456</v>
          </cell>
          <cell r="AW31">
            <v>0</v>
          </cell>
          <cell r="AX31">
            <v>0.022895791386447283</v>
          </cell>
          <cell r="AY31">
            <v>0.1144789569322364</v>
          </cell>
          <cell r="AZ31">
            <v>0</v>
          </cell>
          <cell r="BA31">
            <v>0.1144789569322364</v>
          </cell>
          <cell r="BC31">
            <v>0</v>
          </cell>
          <cell r="BI31">
            <v>0</v>
          </cell>
          <cell r="BJ31">
            <v>0</v>
          </cell>
          <cell r="BK31">
            <v>0</v>
          </cell>
          <cell r="BL31">
            <v>0</v>
          </cell>
          <cell r="BM31">
            <v>0.013737474831868369</v>
          </cell>
          <cell r="BN31">
            <v>0</v>
          </cell>
          <cell r="BO31">
            <v>0</v>
          </cell>
        </row>
        <row r="32">
          <cell r="A32" t="str">
            <v>94TK9030</v>
          </cell>
          <cell r="B32" t="str">
            <v>Gasoline</v>
          </cell>
          <cell r="C32">
            <v>58</v>
          </cell>
          <cell r="D32" t="str">
            <v>External Floating Roof Tank</v>
          </cell>
          <cell r="F32">
            <v>7102</v>
          </cell>
          <cell r="G32">
            <v>0</v>
          </cell>
          <cell r="H32">
            <v>0</v>
          </cell>
          <cell r="I32">
            <v>3437.5049063658944</v>
          </cell>
          <cell r="J32">
            <v>292.8903993042857</v>
          </cell>
          <cell r="K32">
            <v>1142.2187081359957</v>
          </cell>
          <cell r="L32">
            <v>4872.614013806176</v>
          </cell>
          <cell r="P32">
            <v>0</v>
          </cell>
          <cell r="R32">
            <v>36.544605103546324</v>
          </cell>
          <cell r="T32">
            <v>0.24363070069030884</v>
          </cell>
          <cell r="Y32">
            <v>13.399688537966984</v>
          </cell>
          <cell r="Z32">
            <v>0</v>
          </cell>
          <cell r="AE32">
            <v>0.3435192879733355</v>
          </cell>
          <cell r="AK32">
            <v>9.501597326922044</v>
          </cell>
          <cell r="AM32">
            <v>0</v>
          </cell>
          <cell r="AN32">
            <v>0</v>
          </cell>
          <cell r="AP32">
            <v>0.46533463831848987</v>
          </cell>
          <cell r="AR32">
            <v>2.9235684082837055</v>
          </cell>
          <cell r="AS32">
            <v>153.48734143489455</v>
          </cell>
          <cell r="AT32">
            <v>190.03194653844088</v>
          </cell>
          <cell r="AW32">
            <v>0</v>
          </cell>
          <cell r="AX32">
            <v>33.86466739595292</v>
          </cell>
          <cell r="AY32">
            <v>47.75161733530053</v>
          </cell>
          <cell r="AZ32">
            <v>0</v>
          </cell>
          <cell r="BA32">
            <v>6.699844268983492</v>
          </cell>
          <cell r="BC32">
            <v>0</v>
          </cell>
          <cell r="BI32">
            <v>0</v>
          </cell>
          <cell r="BJ32">
            <v>0</v>
          </cell>
          <cell r="BK32">
            <v>0</v>
          </cell>
          <cell r="BL32">
            <v>0</v>
          </cell>
          <cell r="BM32">
            <v>0</v>
          </cell>
          <cell r="BN32">
            <v>0</v>
          </cell>
          <cell r="BO32">
            <v>0</v>
          </cell>
        </row>
        <row r="33">
          <cell r="A33" t="str">
            <v>94TK9031</v>
          </cell>
          <cell r="B33" t="str">
            <v>Gasoline</v>
          </cell>
          <cell r="C33">
            <v>58</v>
          </cell>
          <cell r="D33" t="str">
            <v>External Floating Roof Tank</v>
          </cell>
          <cell r="F33">
            <v>7343</v>
          </cell>
          <cell r="G33">
            <v>0</v>
          </cell>
          <cell r="H33">
            <v>0</v>
          </cell>
          <cell r="I33">
            <v>3437.5049063658944</v>
          </cell>
          <cell r="J33">
            <v>288.1655004985714</v>
          </cell>
          <cell r="K33">
            <v>1142.2187081359957</v>
          </cell>
          <cell r="L33">
            <v>4867.889115000462</v>
          </cell>
          <cell r="P33">
            <v>0</v>
          </cell>
          <cell r="R33">
            <v>36.509168362503466</v>
          </cell>
          <cell r="T33">
            <v>0.2433944557500231</v>
          </cell>
          <cell r="Y33">
            <v>13.386695066251269</v>
          </cell>
          <cell r="Z33">
            <v>0</v>
          </cell>
          <cell r="AE33">
            <v>0.3431861826075326</v>
          </cell>
          <cell r="AK33">
            <v>9.4923837742509</v>
          </cell>
          <cell r="AM33">
            <v>0</v>
          </cell>
          <cell r="AN33">
            <v>0</v>
          </cell>
          <cell r="AP33">
            <v>0.4648834104825441</v>
          </cell>
          <cell r="AR33">
            <v>2.920733469000277</v>
          </cell>
          <cell r="AS33">
            <v>153.33850712251456</v>
          </cell>
          <cell r="AT33">
            <v>189.84767548501802</v>
          </cell>
          <cell r="AW33">
            <v>0</v>
          </cell>
          <cell r="AX33">
            <v>33.83182934925321</v>
          </cell>
          <cell r="AY33">
            <v>47.705313327004525</v>
          </cell>
          <cell r="AZ33">
            <v>0</v>
          </cell>
          <cell r="BA33">
            <v>6.6933475331256345</v>
          </cell>
          <cell r="BC33">
            <v>0</v>
          </cell>
          <cell r="BI33">
            <v>0</v>
          </cell>
          <cell r="BJ33">
            <v>0</v>
          </cell>
          <cell r="BK33">
            <v>0</v>
          </cell>
          <cell r="BL33">
            <v>0</v>
          </cell>
          <cell r="BM33">
            <v>0</v>
          </cell>
          <cell r="BN33">
            <v>0</v>
          </cell>
          <cell r="BO33">
            <v>0</v>
          </cell>
        </row>
        <row r="34">
          <cell r="A34" t="str">
            <v>94TK909A</v>
          </cell>
          <cell r="B34" t="str">
            <v>Slop Oil</v>
          </cell>
          <cell r="C34">
            <v>52</v>
          </cell>
          <cell r="D34" t="str">
            <v>Vertical Fixed Roof Tank</v>
          </cell>
          <cell r="E34">
            <v>99.95</v>
          </cell>
          <cell r="F34">
            <v>4.16</v>
          </cell>
          <cell r="G34">
            <v>496.4897546209572</v>
          </cell>
          <cell r="H34">
            <v>7485.63654</v>
          </cell>
          <cell r="I34">
            <v>0</v>
          </cell>
          <cell r="J34">
            <v>0</v>
          </cell>
          <cell r="K34">
            <v>0</v>
          </cell>
          <cell r="L34">
            <v>3.9910631473102516</v>
          </cell>
          <cell r="P34">
            <v>0.0010276987604323899</v>
          </cell>
          <cell r="R34">
            <v>0.00047236616388659857</v>
          </cell>
          <cell r="T34">
            <v>0</v>
          </cell>
          <cell r="Y34">
            <v>0</v>
          </cell>
          <cell r="Z34">
            <v>6.579526843995708E-07</v>
          </cell>
          <cell r="AE34">
            <v>2.1302228172521807E-09</v>
          </cell>
          <cell r="AK34">
            <v>3.5748762519043346E-07</v>
          </cell>
          <cell r="AM34">
            <v>0</v>
          </cell>
          <cell r="AN34">
            <v>0</v>
          </cell>
          <cell r="AP34">
            <v>0</v>
          </cell>
          <cell r="AR34">
            <v>8.681320141383226E-07</v>
          </cell>
          <cell r="AS34">
            <v>0.0007712667578239412</v>
          </cell>
          <cell r="AT34">
            <v>0.0003981052375740336</v>
          </cell>
          <cell r="AW34">
            <v>0</v>
          </cell>
          <cell r="AX34">
            <v>9.93143024174241E-05</v>
          </cell>
          <cell r="AY34">
            <v>0.013646377309570029</v>
          </cell>
          <cell r="AZ34">
            <v>0</v>
          </cell>
          <cell r="BA34">
            <v>0</v>
          </cell>
          <cell r="BC34">
            <v>0</v>
          </cell>
          <cell r="BI34">
            <v>1.3049394907258154E-13</v>
          </cell>
          <cell r="BJ34">
            <v>0</v>
          </cell>
          <cell r="BK34">
            <v>0</v>
          </cell>
          <cell r="BL34">
            <v>0</v>
          </cell>
          <cell r="BM34">
            <v>6.637353574369048E-16</v>
          </cell>
          <cell r="BN34">
            <v>0</v>
          </cell>
          <cell r="BO34">
            <v>0</v>
          </cell>
        </row>
        <row r="35">
          <cell r="A35" t="str">
            <v>94TK909B</v>
          </cell>
          <cell r="B35" t="str">
            <v>Slop Oil</v>
          </cell>
          <cell r="C35">
            <v>52</v>
          </cell>
          <cell r="D35" t="str">
            <v>Vertical Fixed Roof Tank</v>
          </cell>
          <cell r="E35">
            <v>99.95</v>
          </cell>
          <cell r="F35">
            <v>8</v>
          </cell>
          <cell r="G35">
            <v>659.2734487528039</v>
          </cell>
          <cell r="H35">
            <v>16952.349260000003</v>
          </cell>
          <cell r="I35">
            <v>0</v>
          </cell>
          <cell r="J35">
            <v>0</v>
          </cell>
          <cell r="K35">
            <v>0</v>
          </cell>
          <cell r="L35">
            <v>8.805811354375901</v>
          </cell>
          <cell r="P35">
            <v>0.002267496423751795</v>
          </cell>
          <cell r="R35">
            <v>0.0010422203748339358</v>
          </cell>
          <cell r="T35">
            <v>0</v>
          </cell>
          <cell r="Y35">
            <v>0</v>
          </cell>
          <cell r="Z35">
            <v>1.4516952012730092E-06</v>
          </cell>
          <cell r="AE35">
            <v>4.700086062068931E-09</v>
          </cell>
          <cell r="AK35">
            <v>7.887543926916682E-07</v>
          </cell>
          <cell r="AM35">
            <v>0</v>
          </cell>
          <cell r="AN35">
            <v>0</v>
          </cell>
          <cell r="AP35">
            <v>0</v>
          </cell>
          <cell r="AR35">
            <v>1.9154311683463313E-06</v>
          </cell>
          <cell r="AS35">
            <v>0.0017017093748255825</v>
          </cell>
          <cell r="AT35">
            <v>0.0008783723764502552</v>
          </cell>
          <cell r="AW35">
            <v>0</v>
          </cell>
          <cell r="AX35">
            <v>0.0002191253256588203</v>
          </cell>
          <cell r="AY35">
            <v>0.03010912627120305</v>
          </cell>
          <cell r="AZ35">
            <v>0</v>
          </cell>
          <cell r="BA35">
            <v>0</v>
          </cell>
          <cell r="BC35">
            <v>0</v>
          </cell>
          <cell r="BI35">
            <v>2.879195482524801E-13</v>
          </cell>
          <cell r="BJ35">
            <v>0</v>
          </cell>
          <cell r="BK35">
            <v>0</v>
          </cell>
          <cell r="BL35">
            <v>0</v>
          </cell>
          <cell r="BM35">
            <v>1.4644539890975307E-15</v>
          </cell>
          <cell r="BN35">
            <v>0</v>
          </cell>
          <cell r="BO35">
            <v>0</v>
          </cell>
        </row>
        <row r="36">
          <cell r="A36" t="str">
            <v>95TK1</v>
          </cell>
          <cell r="B36" t="str">
            <v>Emulsion</v>
          </cell>
          <cell r="C36">
            <v>52</v>
          </cell>
          <cell r="D36" t="str">
            <v>Vertical Fixed Roof Tank</v>
          </cell>
          <cell r="E36">
            <v>99.95</v>
          </cell>
          <cell r="F36">
            <v>24.02</v>
          </cell>
          <cell r="G36">
            <v>7535.473229279754</v>
          </cell>
          <cell r="H36">
            <v>114567.01530266665</v>
          </cell>
          <cell r="I36">
            <v>0</v>
          </cell>
          <cell r="J36">
            <v>0</v>
          </cell>
          <cell r="K36">
            <v>0</v>
          </cell>
          <cell r="L36">
            <v>61.051244265969736</v>
          </cell>
          <cell r="P36">
            <v>0.01572069539848721</v>
          </cell>
          <cell r="R36">
            <v>0.007225779445222597</v>
          </cell>
          <cell r="T36">
            <v>0</v>
          </cell>
          <cell r="Y36">
            <v>0</v>
          </cell>
          <cell r="Z36">
            <v>1.0064694185006867E-05</v>
          </cell>
          <cell r="AE36">
            <v>3.258599244280392E-08</v>
          </cell>
          <cell r="AK36">
            <v>5.468483840520397E-06</v>
          </cell>
          <cell r="AM36">
            <v>0</v>
          </cell>
          <cell r="AN36">
            <v>0</v>
          </cell>
          <cell r="AP36">
            <v>0</v>
          </cell>
          <cell r="AR36">
            <v>1.3279804827439615E-05</v>
          </cell>
          <cell r="AS36">
            <v>0.011798058183535826</v>
          </cell>
          <cell r="AT36">
            <v>0.006089810961541487</v>
          </cell>
          <cell r="AW36">
            <v>0</v>
          </cell>
          <cell r="AX36">
            <v>0.001519209672259092</v>
          </cell>
          <cell r="AY36">
            <v>0.2087484671931657</v>
          </cell>
          <cell r="AZ36">
            <v>0</v>
          </cell>
          <cell r="BA36">
            <v>0</v>
          </cell>
          <cell r="BC36">
            <v>0</v>
          </cell>
          <cell r="BI36">
            <v>1.9961643466930284E-12</v>
          </cell>
          <cell r="BJ36">
            <v>0</v>
          </cell>
          <cell r="BK36">
            <v>0</v>
          </cell>
          <cell r="BL36">
            <v>0</v>
          </cell>
          <cell r="BM36">
            <v>1.0153151663899538E-14</v>
          </cell>
          <cell r="BN36">
            <v>0</v>
          </cell>
          <cell r="BO36">
            <v>0</v>
          </cell>
        </row>
        <row r="37">
          <cell r="A37" t="str">
            <v>95TK9014</v>
          </cell>
          <cell r="B37" t="str">
            <v>Effluent Water</v>
          </cell>
          <cell r="C37">
            <v>41</v>
          </cell>
          <cell r="D37" t="str">
            <v>Vertical Fixed Roof Tank</v>
          </cell>
          <cell r="G37">
            <v>22707.53715403149</v>
          </cell>
          <cell r="H37">
            <v>105023.34018</v>
          </cell>
          <cell r="I37">
            <v>0</v>
          </cell>
          <cell r="J37">
            <v>0</v>
          </cell>
          <cell r="K37">
            <v>0</v>
          </cell>
          <cell r="L37">
            <v>0</v>
          </cell>
          <cell r="P37">
            <v>0</v>
          </cell>
          <cell r="R37">
            <v>0</v>
          </cell>
          <cell r="T37">
            <v>0</v>
          </cell>
          <cell r="Y37">
            <v>0</v>
          </cell>
          <cell r="Z37">
            <v>0</v>
          </cell>
          <cell r="AE37">
            <v>0</v>
          </cell>
          <cell r="AK37">
            <v>0</v>
          </cell>
          <cell r="AM37">
            <v>0</v>
          </cell>
          <cell r="AN37">
            <v>0</v>
          </cell>
          <cell r="AP37">
            <v>0</v>
          </cell>
          <cell r="AR37">
            <v>0</v>
          </cell>
          <cell r="AS37">
            <v>0</v>
          </cell>
          <cell r="AT37">
            <v>0</v>
          </cell>
          <cell r="AW37">
            <v>0</v>
          </cell>
          <cell r="AX37">
            <v>0</v>
          </cell>
          <cell r="AY37">
            <v>0</v>
          </cell>
          <cell r="AZ37">
            <v>0</v>
          </cell>
          <cell r="BA37">
            <v>0</v>
          </cell>
          <cell r="BC37">
            <v>0</v>
          </cell>
          <cell r="BI37">
            <v>0</v>
          </cell>
          <cell r="BJ37">
            <v>0</v>
          </cell>
          <cell r="BK37">
            <v>0</v>
          </cell>
          <cell r="BL37">
            <v>0</v>
          </cell>
          <cell r="BM37">
            <v>0</v>
          </cell>
          <cell r="BN37">
            <v>0</v>
          </cell>
          <cell r="BO37">
            <v>0</v>
          </cell>
        </row>
        <row r="38">
          <cell r="A38" t="str">
            <v>95TK9017</v>
          </cell>
          <cell r="B38" t="str">
            <v>Effluent Water</v>
          </cell>
          <cell r="C38">
            <v>41</v>
          </cell>
          <cell r="D38" t="str">
            <v>Vertical Fixed Roof Tank</v>
          </cell>
          <cell r="G38">
            <v>0.0317042032570936</v>
          </cell>
          <cell r="H38">
            <v>0.24267668110710502</v>
          </cell>
          <cell r="I38">
            <v>0</v>
          </cell>
          <cell r="J38">
            <v>0</v>
          </cell>
          <cell r="K38">
            <v>0</v>
          </cell>
          <cell r="L38">
            <v>0</v>
          </cell>
          <cell r="P38">
            <v>0</v>
          </cell>
          <cell r="R38">
            <v>0</v>
          </cell>
          <cell r="T38">
            <v>0</v>
          </cell>
          <cell r="Y38">
            <v>0</v>
          </cell>
          <cell r="Z38">
            <v>0</v>
          </cell>
          <cell r="AE38">
            <v>0</v>
          </cell>
          <cell r="AK38">
            <v>0</v>
          </cell>
          <cell r="AM38">
            <v>0</v>
          </cell>
          <cell r="AN38">
            <v>0</v>
          </cell>
          <cell r="AP38">
            <v>0</v>
          </cell>
          <cell r="AR38">
            <v>0</v>
          </cell>
          <cell r="AS38">
            <v>0</v>
          </cell>
          <cell r="AT38">
            <v>0</v>
          </cell>
          <cell r="AW38">
            <v>0</v>
          </cell>
          <cell r="AX38">
            <v>0</v>
          </cell>
          <cell r="AY38">
            <v>0</v>
          </cell>
          <cell r="AZ38">
            <v>0</v>
          </cell>
          <cell r="BA38">
            <v>0</v>
          </cell>
          <cell r="BC38">
            <v>0</v>
          </cell>
          <cell r="BI38">
            <v>0</v>
          </cell>
          <cell r="BJ38">
            <v>0</v>
          </cell>
          <cell r="BK38">
            <v>0</v>
          </cell>
          <cell r="BL38">
            <v>0</v>
          </cell>
          <cell r="BM38">
            <v>0</v>
          </cell>
          <cell r="BN38">
            <v>0</v>
          </cell>
          <cell r="BO38">
            <v>0</v>
          </cell>
        </row>
        <row r="39">
          <cell r="A39" t="str">
            <v>95TK9018</v>
          </cell>
          <cell r="B39" t="str">
            <v>Water/oil</v>
          </cell>
          <cell r="C39">
            <v>53</v>
          </cell>
          <cell r="D39" t="str">
            <v>Vertical Fixed Roof Tank</v>
          </cell>
          <cell r="E39">
            <v>99.95</v>
          </cell>
          <cell r="G39">
            <v>757.4477708894383</v>
          </cell>
          <cell r="H39">
            <v>451.33796</v>
          </cell>
          <cell r="I39">
            <v>0</v>
          </cell>
          <cell r="J39">
            <v>0</v>
          </cell>
          <cell r="K39">
            <v>0</v>
          </cell>
          <cell r="L39">
            <v>0.6043928654446848</v>
          </cell>
          <cell r="P39">
            <v>0.22758611733455308</v>
          </cell>
          <cell r="R39">
            <v>0.002120383619788076</v>
          </cell>
          <cell r="T39">
            <v>0</v>
          </cell>
          <cell r="Y39">
            <v>0</v>
          </cell>
          <cell r="Z39">
            <v>0</v>
          </cell>
          <cell r="AE39">
            <v>5.247172592758181E-06</v>
          </cell>
          <cell r="AK39">
            <v>6.814823387748639E-07</v>
          </cell>
          <cell r="AM39">
            <v>0</v>
          </cell>
          <cell r="AN39">
            <v>0</v>
          </cell>
          <cell r="AP39">
            <v>0.006163587000952801</v>
          </cell>
          <cell r="AR39">
            <v>0</v>
          </cell>
          <cell r="AS39">
            <v>0.004977442158974872</v>
          </cell>
          <cell r="AT39">
            <v>0.004251026918742325</v>
          </cell>
          <cell r="AW39">
            <v>0</v>
          </cell>
          <cell r="AX39">
            <v>0.0008567206544598288</v>
          </cell>
          <cell r="AY39">
            <v>0.3546054657594305</v>
          </cell>
          <cell r="AZ39">
            <v>0</v>
          </cell>
          <cell r="BA39">
            <v>0</v>
          </cell>
          <cell r="BC39">
            <v>0</v>
          </cell>
          <cell r="BI39">
            <v>4.3622358498500903E-13</v>
          </cell>
          <cell r="BJ39">
            <v>1.0421138058742304E-09</v>
          </cell>
          <cell r="BK39">
            <v>6.699993613665074E-14</v>
          </cell>
          <cell r="BL39">
            <v>7.134970310634633E-17</v>
          </cell>
          <cell r="BM39">
            <v>1.946593142038971E-15</v>
          </cell>
          <cell r="BN39">
            <v>0</v>
          </cell>
          <cell r="BO39">
            <v>0</v>
          </cell>
        </row>
        <row r="40">
          <cell r="A40" t="str">
            <v>95TK9019</v>
          </cell>
          <cell r="B40" t="str">
            <v>Wet Slop</v>
          </cell>
          <cell r="C40">
            <v>52</v>
          </cell>
          <cell r="D40" t="str">
            <v>Vertical Fixed Roof Tank</v>
          </cell>
          <cell r="E40">
            <v>99.95</v>
          </cell>
          <cell r="G40">
            <v>8551.068870927087</v>
          </cell>
          <cell r="H40">
            <v>88687.30871</v>
          </cell>
          <cell r="I40">
            <v>0</v>
          </cell>
          <cell r="J40">
            <v>0</v>
          </cell>
          <cell r="K40">
            <v>0</v>
          </cell>
          <cell r="L40">
            <v>48.61918879046078</v>
          </cell>
          <cell r="P40">
            <v>0.012519441113543653</v>
          </cell>
          <cell r="R40">
            <v>0.005754371417477091</v>
          </cell>
          <cell r="T40">
            <v>0</v>
          </cell>
          <cell r="Y40">
            <v>0</v>
          </cell>
          <cell r="Z40">
            <v>8.015189085537782E-06</v>
          </cell>
          <cell r="AE40">
            <v>2.5950405066261873E-08</v>
          </cell>
          <cell r="AK40">
            <v>4.354919403142194E-06</v>
          </cell>
          <cell r="AM40">
            <v>0</v>
          </cell>
          <cell r="AN40">
            <v>0</v>
          </cell>
          <cell r="AP40">
            <v>0</v>
          </cell>
          <cell r="AR40">
            <v>1.0575596710084572E-05</v>
          </cell>
          <cell r="AS40">
            <v>0.009395582761380398</v>
          </cell>
          <cell r="AT40">
            <v>0.004849723742689393</v>
          </cell>
          <cell r="AW40">
            <v>0</v>
          </cell>
          <cell r="AX40">
            <v>0.001209848263633675</v>
          </cell>
          <cell r="AY40">
            <v>0.1662403650934439</v>
          </cell>
          <cell r="AZ40">
            <v>0</v>
          </cell>
          <cell r="BA40">
            <v>0</v>
          </cell>
          <cell r="BC40">
            <v>0</v>
          </cell>
          <cell r="BI40">
            <v>1.5896791686316597E-12</v>
          </cell>
          <cell r="BJ40">
            <v>0</v>
          </cell>
          <cell r="BK40">
            <v>0</v>
          </cell>
          <cell r="BL40">
            <v>0</v>
          </cell>
          <cell r="BM40">
            <v>8.085633691834007E-15</v>
          </cell>
          <cell r="BN40">
            <v>0</v>
          </cell>
          <cell r="BO40">
            <v>0</v>
          </cell>
        </row>
        <row r="41">
          <cell r="A41" t="str">
            <v>95TK950</v>
          </cell>
          <cell r="B41" t="str">
            <v>Emulsion</v>
          </cell>
          <cell r="C41">
            <v>52</v>
          </cell>
          <cell r="D41" t="str">
            <v>Vertical Fixed Roof Tank</v>
          </cell>
          <cell r="E41">
            <v>99.95</v>
          </cell>
          <cell r="F41">
            <v>5.4</v>
          </cell>
          <cell r="G41">
            <v>6758.271264871917</v>
          </cell>
          <cell r="H41">
            <v>96968.240457</v>
          </cell>
          <cell r="I41">
            <v>0</v>
          </cell>
          <cell r="J41">
            <v>0</v>
          </cell>
          <cell r="K41">
            <v>0</v>
          </cell>
          <cell r="L41">
            <v>51.863255860933016</v>
          </cell>
          <cell r="P41">
            <v>0.013354788384190254</v>
          </cell>
          <cell r="R41">
            <v>0.006138326133528765</v>
          </cell>
          <cell r="T41">
            <v>0</v>
          </cell>
          <cell r="Y41">
            <v>0</v>
          </cell>
          <cell r="Z41">
            <v>8.549994614442518E-06</v>
          </cell>
          <cell r="AE41">
            <v>2.7681920063430916E-08</v>
          </cell>
          <cell r="AK41">
            <v>4.6454970738471E-06</v>
          </cell>
          <cell r="AM41">
            <v>0</v>
          </cell>
          <cell r="AN41">
            <v>0</v>
          </cell>
          <cell r="AP41">
            <v>0</v>
          </cell>
          <cell r="AR41">
            <v>1.1281242894056098E-05</v>
          </cell>
          <cell r="AS41">
            <v>0.010022493686929838</v>
          </cell>
          <cell r="AT41">
            <v>0.005173316741378685</v>
          </cell>
          <cell r="AW41">
            <v>0</v>
          </cell>
          <cell r="AX41">
            <v>0.0012905741870800176</v>
          </cell>
          <cell r="AY41">
            <v>0.17733258829994739</v>
          </cell>
          <cell r="AZ41">
            <v>0</v>
          </cell>
          <cell r="BA41">
            <v>0</v>
          </cell>
          <cell r="BC41">
            <v>0</v>
          </cell>
          <cell r="BI41">
            <v>1.6957489318644323E-12</v>
          </cell>
          <cell r="BJ41">
            <v>0</v>
          </cell>
          <cell r="BK41">
            <v>0</v>
          </cell>
          <cell r="BL41">
            <v>0</v>
          </cell>
          <cell r="BM41">
            <v>8.625139567109451E-15</v>
          </cell>
          <cell r="BN41">
            <v>0</v>
          </cell>
          <cell r="BO41">
            <v>0</v>
          </cell>
        </row>
        <row r="42">
          <cell r="A42" t="str">
            <v>95TK952</v>
          </cell>
          <cell r="B42" t="str">
            <v>Effluent Water</v>
          </cell>
          <cell r="C42">
            <v>53</v>
          </cell>
          <cell r="D42" t="str">
            <v>Vertical Fixed Roof Tank</v>
          </cell>
          <cell r="E42">
            <v>99.95</v>
          </cell>
          <cell r="F42">
            <v>1.63</v>
          </cell>
          <cell r="G42">
            <v>1778.7877131967919</v>
          </cell>
          <cell r="H42">
            <v>25525.65225833333</v>
          </cell>
          <cell r="I42">
            <v>0</v>
          </cell>
          <cell r="J42">
            <v>0</v>
          </cell>
          <cell r="K42">
            <v>0</v>
          </cell>
          <cell r="L42">
            <v>13.652219985764283</v>
          </cell>
          <cell r="P42">
            <v>5.140788247510583</v>
          </cell>
          <cell r="R42">
            <v>0.0478959056048079</v>
          </cell>
          <cell r="T42">
            <v>0</v>
          </cell>
          <cell r="Y42">
            <v>0</v>
          </cell>
          <cell r="Z42">
            <v>0</v>
          </cell>
          <cell r="AE42">
            <v>0.00011852481826849766</v>
          </cell>
          <cell r="AK42">
            <v>1.5393541746265168E-05</v>
          </cell>
          <cell r="AM42">
            <v>0</v>
          </cell>
          <cell r="AN42">
            <v>0</v>
          </cell>
          <cell r="AP42">
            <v>0.13922508098518582</v>
          </cell>
          <cell r="AR42">
            <v>0</v>
          </cell>
          <cell r="AS42">
            <v>0.11243206067752907</v>
          </cell>
          <cell r="AT42">
            <v>0.09602356013480685</v>
          </cell>
          <cell r="AW42">
            <v>0</v>
          </cell>
          <cell r="AX42">
            <v>0.019351881052447638</v>
          </cell>
          <cell r="AY42">
            <v>8.009942048439386</v>
          </cell>
          <cell r="AZ42">
            <v>0</v>
          </cell>
          <cell r="BA42">
            <v>0</v>
          </cell>
          <cell r="BC42">
            <v>0</v>
          </cell>
          <cell r="BI42">
            <v>9.853558315603802E-12</v>
          </cell>
          <cell r="BJ42">
            <v>2.3539601046629405E-08</v>
          </cell>
          <cell r="BK42">
            <v>1.51341605678406E-12</v>
          </cell>
          <cell r="BL42">
            <v>1.6116699888740813E-15</v>
          </cell>
          <cell r="BM42">
            <v>4.3970270526511286E-14</v>
          </cell>
          <cell r="BN42">
            <v>0</v>
          </cell>
          <cell r="BO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nk Summary"/>
      <sheetName val="Speciated Avg Emissions (lb yr)"/>
      <sheetName val="Speciated Avg Emissions (g s)"/>
      <sheetName val="TAC Totals (lb yr)"/>
      <sheetName val="TAC Totals (g s)"/>
    </sheetNames>
    <sheetDataSet>
      <sheetData sheetId="0">
        <row r="1">
          <cell r="A1" t="str">
            <v>Description</v>
          </cell>
          <cell r="B1" t="str">
            <v>SCAQMD Id #</v>
          </cell>
          <cell r="C1" t="str">
            <v>Unit #</v>
          </cell>
          <cell r="D1" t="str">
            <v>Tank Type</v>
          </cell>
          <cell r="E1" t="str">
            <v>UTME</v>
          </cell>
          <cell r="F1" t="str">
            <v>UTMN</v>
          </cell>
          <cell r="G1" t="str">
            <v>Height (ft)</v>
          </cell>
          <cell r="H1" t="str">
            <v>Diameter (ft)</v>
          </cell>
          <cell r="I1" t="str">
            <v>Speciation No.</v>
          </cell>
          <cell r="J1" t="str">
            <v>1997/98 Emissions (lb/yr)</v>
          </cell>
          <cell r="K1" t="str">
            <v>1998/99 Emissions (lb/yr)</v>
          </cell>
          <cell r="L1" t="str">
            <v>Average Emissions (lb/yr)</v>
          </cell>
          <cell r="M1" t="str">
            <v>Contents (97/98 / 98/99)</v>
          </cell>
          <cell r="N1" t="str">
            <v>Post Project Contents</v>
          </cell>
          <cell r="O1" t="str">
            <v>Calculated Emissions (lb/yr)</v>
          </cell>
          <cell r="P1" t="str">
            <v>Notes</v>
          </cell>
          <cell r="Q1" t="str">
            <v>Delta Change</v>
          </cell>
        </row>
        <row r="2">
          <cell r="A2" t="str">
            <v>21TK1000</v>
          </cell>
          <cell r="B2" t="str">
            <v>D253</v>
          </cell>
          <cell r="C2">
            <v>21</v>
          </cell>
          <cell r="D2" t="str">
            <v>FRT</v>
          </cell>
          <cell r="G2">
            <v>48</v>
          </cell>
          <cell r="H2">
            <v>150</v>
          </cell>
          <cell r="I2">
            <v>41</v>
          </cell>
          <cell r="J2">
            <v>1088.542163825458</v>
          </cell>
          <cell r="K2">
            <v>462.63923801830475</v>
          </cell>
          <cell r="L2">
            <v>775.5907009218813</v>
          </cell>
          <cell r="M2" t="str">
            <v>Water</v>
          </cell>
          <cell r="N2" t="str">
            <v>Effluent Water</v>
          </cell>
          <cell r="O2">
            <v>1088.542163825458</v>
          </cell>
          <cell r="Q2">
            <v>312.9514629035766</v>
          </cell>
        </row>
        <row r="3">
          <cell r="A3" t="str">
            <v>48TK1</v>
          </cell>
          <cell r="B3" t="str">
            <v>D221</v>
          </cell>
          <cell r="C3">
            <v>48</v>
          </cell>
          <cell r="D3" t="str">
            <v>FRT</v>
          </cell>
          <cell r="G3">
            <v>58</v>
          </cell>
          <cell r="H3">
            <v>50</v>
          </cell>
          <cell r="I3">
            <v>38</v>
          </cell>
          <cell r="J3">
            <v>622.7002782057178</v>
          </cell>
          <cell r="K3">
            <v>529.2281412057179</v>
          </cell>
          <cell r="L3">
            <v>575.9642097057178</v>
          </cell>
          <cell r="M3" t="str">
            <v>Sour Oil/H2O</v>
          </cell>
          <cell r="N3" t="str">
            <v>Sour Oil/H2O</v>
          </cell>
          <cell r="O3">
            <v>622.7002782057178</v>
          </cell>
          <cell r="Q3">
            <v>46.73606849999999</v>
          </cell>
        </row>
        <row r="4">
          <cell r="A4" t="str">
            <v>81TK1</v>
          </cell>
          <cell r="B4" t="str">
            <v>D217</v>
          </cell>
          <cell r="C4">
            <v>81</v>
          </cell>
          <cell r="D4" t="str">
            <v>FRT</v>
          </cell>
          <cell r="G4">
            <v>48</v>
          </cell>
          <cell r="H4">
            <v>64</v>
          </cell>
          <cell r="I4">
            <v>51</v>
          </cell>
          <cell r="J4">
            <v>603.4874854427218</v>
          </cell>
          <cell r="K4">
            <v>441.8635672527216</v>
          </cell>
          <cell r="L4">
            <v>522.6755263477216</v>
          </cell>
          <cell r="M4" t="str">
            <v>Decant</v>
          </cell>
          <cell r="N4" t="str">
            <v>Decant</v>
          </cell>
          <cell r="O4">
            <v>505.97704983272166</v>
          </cell>
          <cell r="Q4">
            <v>-16.69847651499998</v>
          </cell>
        </row>
        <row r="5">
          <cell r="A5" t="str">
            <v>81TK3</v>
          </cell>
          <cell r="B5" t="str">
            <v>D274</v>
          </cell>
          <cell r="C5">
            <v>81</v>
          </cell>
          <cell r="D5" t="str">
            <v>EFR</v>
          </cell>
          <cell r="G5">
            <v>48</v>
          </cell>
          <cell r="H5">
            <v>90.5</v>
          </cell>
          <cell r="I5">
            <v>45</v>
          </cell>
          <cell r="J5">
            <v>738.1627417332093</v>
          </cell>
          <cell r="K5">
            <v>270.7756435155734</v>
          </cell>
          <cell r="L5">
            <v>504.4691926243913</v>
          </cell>
          <cell r="M5" t="str">
            <v>Naphtha/Diesel</v>
          </cell>
          <cell r="N5" t="str">
            <v>CARB Diesel Base</v>
          </cell>
          <cell r="O5">
            <v>3163.4051391275443</v>
          </cell>
          <cell r="Q5">
            <v>2658.935946503153</v>
          </cell>
        </row>
        <row r="6">
          <cell r="A6" t="str">
            <v>81TK4</v>
          </cell>
          <cell r="B6" t="str">
            <v>D218</v>
          </cell>
          <cell r="C6">
            <v>81</v>
          </cell>
          <cell r="D6" t="str">
            <v>FRT</v>
          </cell>
          <cell r="G6">
            <v>48</v>
          </cell>
          <cell r="H6">
            <v>64</v>
          </cell>
          <cell r="I6">
            <v>46</v>
          </cell>
          <cell r="J6">
            <v>0.16339158686497463</v>
          </cell>
          <cell r="K6">
            <v>0.11899578519830793</v>
          </cell>
          <cell r="L6">
            <v>0.14119368603164129</v>
          </cell>
          <cell r="M6" t="str">
            <v>LCO</v>
          </cell>
          <cell r="N6" t="str">
            <v>LCO</v>
          </cell>
          <cell r="O6">
            <v>0.16955016353164126</v>
          </cell>
          <cell r="Q6">
            <v>0.028356477499999977</v>
          </cell>
        </row>
        <row r="7">
          <cell r="A7" t="str">
            <v>82TK1</v>
          </cell>
          <cell r="B7" t="str">
            <v>D268</v>
          </cell>
          <cell r="C7">
            <v>82</v>
          </cell>
          <cell r="D7" t="str">
            <v>EFR</v>
          </cell>
          <cell r="G7">
            <v>48</v>
          </cell>
          <cell r="H7">
            <v>127.5</v>
          </cell>
          <cell r="I7">
            <v>55</v>
          </cell>
          <cell r="J7">
            <v>13679.110247871027</v>
          </cell>
          <cell r="K7">
            <v>12830.75138497061</v>
          </cell>
          <cell r="L7">
            <v>13254.93081642082</v>
          </cell>
          <cell r="M7" t="str">
            <v>Gasoline</v>
          </cell>
          <cell r="N7" t="str">
            <v>FCC Gasoline (untreated)</v>
          </cell>
          <cell r="O7">
            <v>14178.77011870173</v>
          </cell>
          <cell r="Q7">
            <v>923.8393022809105</v>
          </cell>
        </row>
        <row r="8">
          <cell r="A8" t="str">
            <v>82TK2</v>
          </cell>
          <cell r="B8" t="str">
            <v>D269</v>
          </cell>
          <cell r="C8">
            <v>82</v>
          </cell>
          <cell r="D8" t="str">
            <v>EFR</v>
          </cell>
          <cell r="G8">
            <v>48</v>
          </cell>
          <cell r="H8">
            <v>127.5</v>
          </cell>
          <cell r="I8">
            <v>58</v>
          </cell>
          <cell r="J8">
            <v>13575.874870080424</v>
          </cell>
          <cell r="K8">
            <v>13393.941664156724</v>
          </cell>
          <cell r="L8">
            <v>13484.908267118575</v>
          </cell>
          <cell r="M8" t="str">
            <v>Gasoline</v>
          </cell>
          <cell r="N8" t="str">
            <v>Alkylate</v>
          </cell>
          <cell r="O8">
            <v>14494.520840076513</v>
          </cell>
          <cell r="P8" t="str">
            <v>(1)</v>
          </cell>
          <cell r="Q8">
            <v>1009.612572957938</v>
          </cell>
        </row>
        <row r="9">
          <cell r="A9" t="str">
            <v>82TK3</v>
          </cell>
          <cell r="B9" t="str">
            <v>D270</v>
          </cell>
          <cell r="C9">
            <v>82</v>
          </cell>
          <cell r="D9" t="str">
            <v>EFR</v>
          </cell>
          <cell r="G9">
            <v>48</v>
          </cell>
          <cell r="H9">
            <v>127.5</v>
          </cell>
          <cell r="I9">
            <v>56</v>
          </cell>
          <cell r="J9">
            <v>17534.630729009536</v>
          </cell>
          <cell r="K9">
            <v>18041.47860494967</v>
          </cell>
          <cell r="L9">
            <v>17788.054666979602</v>
          </cell>
          <cell r="M9" t="str">
            <v>Naphtha</v>
          </cell>
          <cell r="N9" t="str">
            <v>LSR Naphtha (U56)</v>
          </cell>
          <cell r="O9">
            <v>33063.92615179123</v>
          </cell>
          <cell r="Q9">
            <v>15275.871484811629</v>
          </cell>
        </row>
        <row r="10">
          <cell r="A10" t="str">
            <v>82TK4</v>
          </cell>
          <cell r="B10" t="str">
            <v>D271</v>
          </cell>
          <cell r="C10">
            <v>82</v>
          </cell>
          <cell r="D10" t="str">
            <v>EFR</v>
          </cell>
          <cell r="G10">
            <v>48</v>
          </cell>
          <cell r="H10">
            <v>91</v>
          </cell>
          <cell r="I10">
            <v>54</v>
          </cell>
          <cell r="J10">
            <v>11664.92880659976</v>
          </cell>
          <cell r="K10">
            <v>14348.219201408454</v>
          </cell>
          <cell r="L10">
            <v>13006.574004004107</v>
          </cell>
          <cell r="M10" t="str">
            <v>Alky</v>
          </cell>
          <cell r="N10" t="str">
            <v>FCC Gasoline (untreated)</v>
          </cell>
          <cell r="O10">
            <v>13479.536498056601</v>
          </cell>
          <cell r="P10" t="str">
            <v>(2)</v>
          </cell>
          <cell r="Q10">
            <v>472.96249405249364</v>
          </cell>
        </row>
        <row r="11">
          <cell r="A11" t="str">
            <v>82TK7</v>
          </cell>
          <cell r="B11" t="str">
            <v>D272</v>
          </cell>
          <cell r="C11">
            <v>82</v>
          </cell>
          <cell r="D11" t="str">
            <v>EFR</v>
          </cell>
          <cell r="G11">
            <v>32</v>
          </cell>
          <cell r="H11">
            <v>36</v>
          </cell>
          <cell r="I11">
            <v>46</v>
          </cell>
          <cell r="J11">
            <v>113.16724980734162</v>
          </cell>
          <cell r="K11">
            <v>28.042085202678134</v>
          </cell>
          <cell r="L11">
            <v>70.60466750500987</v>
          </cell>
          <cell r="M11" t="str">
            <v>LCO</v>
          </cell>
          <cell r="N11" t="str">
            <v>LCO</v>
          </cell>
          <cell r="O11">
            <v>778.6151006435916</v>
          </cell>
          <cell r="Q11">
            <v>708.0104331385818</v>
          </cell>
        </row>
        <row r="12">
          <cell r="A12" t="str">
            <v>82TK8</v>
          </cell>
          <cell r="B12" t="str">
            <v>D273</v>
          </cell>
          <cell r="C12">
            <v>82</v>
          </cell>
          <cell r="D12" t="str">
            <v>EFR</v>
          </cell>
          <cell r="G12">
            <v>32</v>
          </cell>
          <cell r="H12">
            <v>36</v>
          </cell>
          <cell r="I12">
            <v>46</v>
          </cell>
          <cell r="J12">
            <v>72.76548300473547</v>
          </cell>
          <cell r="K12">
            <v>44.978885148368754</v>
          </cell>
          <cell r="L12">
            <v>58.87218407655212</v>
          </cell>
          <cell r="M12" t="str">
            <v>Dyed Diesel</v>
          </cell>
          <cell r="N12" t="str">
            <v>DPK</v>
          </cell>
          <cell r="O12">
            <v>100.73994858586876</v>
          </cell>
          <cell r="P12" t="str">
            <v>(8)</v>
          </cell>
          <cell r="Q12">
            <v>41.86776450931664</v>
          </cell>
        </row>
        <row r="13">
          <cell r="A13" t="str">
            <v>82TK9</v>
          </cell>
          <cell r="B13" t="str">
            <v>D448</v>
          </cell>
          <cell r="C13">
            <v>82</v>
          </cell>
          <cell r="D13" t="str">
            <v>EFR</v>
          </cell>
          <cell r="G13">
            <v>48</v>
          </cell>
          <cell r="H13">
            <v>130.5</v>
          </cell>
          <cell r="I13">
            <v>93</v>
          </cell>
          <cell r="J13">
            <v>13254.998299255301</v>
          </cell>
          <cell r="K13">
            <v>14296.726523168318</v>
          </cell>
          <cell r="L13">
            <v>13775.862411211809</v>
          </cell>
          <cell r="M13" t="str">
            <v>MTBE</v>
          </cell>
          <cell r="N13" t="str">
            <v>High Octane Blend</v>
          </cell>
          <cell r="O13">
            <v>12552.646514668108</v>
          </cell>
          <cell r="Q13">
            <v>-1223.215896543701</v>
          </cell>
        </row>
        <row r="14">
          <cell r="A14" t="str">
            <v>83TK5</v>
          </cell>
          <cell r="B14" t="str">
            <v>D252</v>
          </cell>
          <cell r="C14">
            <v>83</v>
          </cell>
          <cell r="D14" t="str">
            <v>FRT</v>
          </cell>
          <cell r="G14">
            <v>30</v>
          </cell>
          <cell r="H14">
            <v>36</v>
          </cell>
          <cell r="I14">
            <v>38</v>
          </cell>
          <cell r="J14">
            <v>364.3872999197278</v>
          </cell>
          <cell r="K14">
            <v>336.5563741697278</v>
          </cell>
          <cell r="L14">
            <v>350.4718370447278</v>
          </cell>
          <cell r="M14" t="str">
            <v>Sour Oil/H2O</v>
          </cell>
          <cell r="N14" t="str">
            <v>Sour Oil</v>
          </cell>
          <cell r="O14">
            <v>364.3872999197278</v>
          </cell>
          <cell r="Q14">
            <v>13.915462875000003</v>
          </cell>
        </row>
        <row r="15">
          <cell r="A15" t="str">
            <v>94TK900</v>
          </cell>
          <cell r="B15" t="str">
            <v>D275</v>
          </cell>
          <cell r="C15">
            <v>94</v>
          </cell>
          <cell r="D15" t="str">
            <v>EFR</v>
          </cell>
          <cell r="G15">
            <v>44.67</v>
          </cell>
          <cell r="H15">
            <v>98</v>
          </cell>
          <cell r="I15">
            <v>52</v>
          </cell>
          <cell r="J15">
            <v>687.0146554883681</v>
          </cell>
          <cell r="K15">
            <v>2441.469035241407</v>
          </cell>
          <cell r="L15">
            <v>1564.2418453648875</v>
          </cell>
          <cell r="M15" t="str">
            <v>Crude/Slop</v>
          </cell>
          <cell r="N15" t="str">
            <v>Distillate Feed</v>
          </cell>
          <cell r="O15">
            <v>6693.747295339269</v>
          </cell>
          <cell r="Q15">
            <v>5129.505449974382</v>
          </cell>
        </row>
        <row r="16">
          <cell r="A16" t="str">
            <v>94TK9001</v>
          </cell>
          <cell r="B16" t="str">
            <v>D255</v>
          </cell>
          <cell r="C16">
            <v>94</v>
          </cell>
          <cell r="D16" t="str">
            <v>EFR</v>
          </cell>
          <cell r="G16">
            <v>48</v>
          </cell>
          <cell r="H16">
            <v>221</v>
          </cell>
          <cell r="I16">
            <v>34</v>
          </cell>
          <cell r="J16">
            <v>4048.1173271290877</v>
          </cell>
          <cell r="K16">
            <v>3078.4021044129277</v>
          </cell>
          <cell r="L16">
            <v>3563.259715771008</v>
          </cell>
          <cell r="M16" t="str">
            <v>Sour Crude</v>
          </cell>
          <cell r="N16" t="str">
            <v>RGO</v>
          </cell>
          <cell r="O16">
            <v>342.8807703191035</v>
          </cell>
          <cell r="P16" t="str">
            <v>(5)</v>
          </cell>
          <cell r="Q16">
            <v>-3220.3789454519047</v>
          </cell>
        </row>
        <row r="17">
          <cell r="A17" t="str">
            <v>94TK9002</v>
          </cell>
          <cell r="B17" t="str">
            <v>D256</v>
          </cell>
          <cell r="C17">
            <v>94</v>
          </cell>
          <cell r="D17" t="str">
            <v>EFR</v>
          </cell>
          <cell r="G17">
            <v>48</v>
          </cell>
          <cell r="H17">
            <v>221</v>
          </cell>
          <cell r="I17">
            <v>34</v>
          </cell>
          <cell r="J17">
            <v>4280.299429624404</v>
          </cell>
          <cell r="K17">
            <v>4557.862645284469</v>
          </cell>
          <cell r="L17">
            <v>4419.081037454436</v>
          </cell>
          <cell r="M17" t="str">
            <v>Sweet Crude</v>
          </cell>
          <cell r="N17" t="str">
            <v>HTGO</v>
          </cell>
          <cell r="O17">
            <v>109.5760756025262</v>
          </cell>
          <cell r="P17" t="str">
            <v>(6)</v>
          </cell>
          <cell r="Q17">
            <v>-4309.50496185191</v>
          </cell>
        </row>
        <row r="18">
          <cell r="A18" t="str">
            <v>94TK9003</v>
          </cell>
          <cell r="B18" t="str">
            <v>D257</v>
          </cell>
          <cell r="C18">
            <v>94</v>
          </cell>
          <cell r="D18" t="str">
            <v>EFR</v>
          </cell>
          <cell r="G18">
            <v>48</v>
          </cell>
          <cell r="H18">
            <v>127.5</v>
          </cell>
          <cell r="I18">
            <v>37</v>
          </cell>
          <cell r="J18">
            <v>2207.5343595498202</v>
          </cell>
          <cell r="K18">
            <v>1892.785569947569</v>
          </cell>
          <cell r="L18">
            <v>2050.1599647486946</v>
          </cell>
          <cell r="M18" t="str">
            <v>Crude</v>
          </cell>
          <cell r="N18" t="str">
            <v>Diesel</v>
          </cell>
          <cell r="O18">
            <v>782.5201266217985</v>
          </cell>
          <cell r="P18" t="str">
            <v>(7)</v>
          </cell>
          <cell r="Q18">
            <v>-1267.6398381268962</v>
          </cell>
        </row>
        <row r="19">
          <cell r="A19" t="str">
            <v>94TK9004</v>
          </cell>
          <cell r="B19" t="str">
            <v>D258</v>
          </cell>
          <cell r="C19">
            <v>94</v>
          </cell>
          <cell r="D19" t="str">
            <v>EFR</v>
          </cell>
          <cell r="G19">
            <v>48</v>
          </cell>
          <cell r="H19">
            <v>127.5</v>
          </cell>
          <cell r="I19">
            <v>45</v>
          </cell>
          <cell r="J19">
            <v>32.91845129300376</v>
          </cell>
          <cell r="K19">
            <v>314.7005683294836</v>
          </cell>
          <cell r="L19">
            <v>173.8095098112437</v>
          </cell>
          <cell r="M19" t="str">
            <v>Diesel</v>
          </cell>
          <cell r="N19" t="str">
            <v>Diesel</v>
          </cell>
          <cell r="O19">
            <v>788.6348487207778</v>
          </cell>
          <cell r="Q19">
            <v>614.8253389095341</v>
          </cell>
        </row>
        <row r="20">
          <cell r="A20" t="str">
            <v>94TK9005</v>
          </cell>
          <cell r="B20" t="str">
            <v>D259</v>
          </cell>
          <cell r="C20">
            <v>94</v>
          </cell>
          <cell r="D20" t="str">
            <v>EFR</v>
          </cell>
          <cell r="G20">
            <v>48</v>
          </cell>
          <cell r="H20">
            <v>156</v>
          </cell>
          <cell r="I20">
            <v>49</v>
          </cell>
          <cell r="J20">
            <v>1045.1668993573633</v>
          </cell>
          <cell r="K20">
            <v>262.11224504581526</v>
          </cell>
          <cell r="L20">
            <v>653.6395722015893</v>
          </cell>
          <cell r="M20" t="str">
            <v>RGO</v>
          </cell>
          <cell r="N20" t="str">
            <v>RGO</v>
          </cell>
          <cell r="O20">
            <v>320.5504844150556</v>
          </cell>
          <cell r="Q20">
            <v>-333.0890877865337</v>
          </cell>
        </row>
        <row r="21">
          <cell r="A21" t="str">
            <v>94TK9006</v>
          </cell>
          <cell r="B21" t="str">
            <v>D260</v>
          </cell>
          <cell r="C21">
            <v>94</v>
          </cell>
          <cell r="D21" t="str">
            <v>EFR</v>
          </cell>
          <cell r="G21">
            <v>48</v>
          </cell>
          <cell r="H21">
            <v>156</v>
          </cell>
          <cell r="I21">
            <v>45</v>
          </cell>
          <cell r="J21">
            <v>707.9424392221554</v>
          </cell>
          <cell r="K21">
            <v>266.2214652799544</v>
          </cell>
          <cell r="L21">
            <v>487.0819522510549</v>
          </cell>
          <cell r="M21" t="str">
            <v>Diesel</v>
          </cell>
          <cell r="N21" t="str">
            <v>Diesel</v>
          </cell>
          <cell r="O21">
            <v>609.0986864324543</v>
          </cell>
          <cell r="Q21">
            <v>122.01673418139944</v>
          </cell>
        </row>
        <row r="22">
          <cell r="A22" t="str">
            <v>94TK9007</v>
          </cell>
          <cell r="B22" t="str">
            <v>D261</v>
          </cell>
          <cell r="C22">
            <v>94</v>
          </cell>
          <cell r="D22" t="str">
            <v>EFR</v>
          </cell>
          <cell r="G22">
            <v>48</v>
          </cell>
          <cell r="H22">
            <v>201.5</v>
          </cell>
          <cell r="I22">
            <v>37</v>
          </cell>
          <cell r="J22">
            <v>4104.885917153124</v>
          </cell>
          <cell r="K22">
            <v>3536.3203074857915</v>
          </cell>
          <cell r="L22">
            <v>3820.603112319458</v>
          </cell>
          <cell r="M22" t="str">
            <v>Crude</v>
          </cell>
          <cell r="N22" t="str">
            <v>Dom. Crude Blend</v>
          </cell>
          <cell r="O22">
            <v>9803.723881368507</v>
          </cell>
          <cell r="Q22">
            <v>5983.120769049049</v>
          </cell>
        </row>
        <row r="23">
          <cell r="A23" t="str">
            <v>94TK9008</v>
          </cell>
          <cell r="B23" t="str">
            <v>D262</v>
          </cell>
          <cell r="C23">
            <v>94</v>
          </cell>
          <cell r="D23" t="str">
            <v>EFR</v>
          </cell>
          <cell r="G23">
            <v>48</v>
          </cell>
          <cell r="H23">
            <v>127.5</v>
          </cell>
          <cell r="I23">
            <v>44</v>
          </cell>
          <cell r="J23">
            <v>4851.4590854851285</v>
          </cell>
          <cell r="K23">
            <v>3329.8874825238</v>
          </cell>
          <cell r="L23">
            <v>4090.673284004464</v>
          </cell>
          <cell r="M23" t="str">
            <v>Reformate</v>
          </cell>
          <cell r="N23" t="str">
            <v>Reformate</v>
          </cell>
          <cell r="O23">
            <v>6573.0779272752625</v>
          </cell>
          <cell r="Q23">
            <v>2482.4046432707983</v>
          </cell>
        </row>
        <row r="24">
          <cell r="A24" t="str">
            <v>94TK9009</v>
          </cell>
          <cell r="B24" t="str">
            <v>D263</v>
          </cell>
          <cell r="C24">
            <v>94</v>
          </cell>
          <cell r="D24" t="str">
            <v>EFR</v>
          </cell>
          <cell r="G24">
            <v>48</v>
          </cell>
          <cell r="H24">
            <v>210.5</v>
          </cell>
          <cell r="I24">
            <v>37</v>
          </cell>
          <cell r="J24">
            <v>6880.636027997151</v>
          </cell>
          <cell r="K24">
            <v>3071.506359673456</v>
          </cell>
          <cell r="L24">
            <v>4976.071193835303</v>
          </cell>
          <cell r="M24" t="str">
            <v>Sweet Crude</v>
          </cell>
          <cell r="N24" t="str">
            <v>H/S Crude</v>
          </cell>
          <cell r="O24">
            <v>11719.267333178475</v>
          </cell>
          <cell r="Q24">
            <v>6743.196139343172</v>
          </cell>
        </row>
        <row r="25">
          <cell r="A25" t="str">
            <v>94TK901</v>
          </cell>
          <cell r="B25" t="str">
            <v>D276</v>
          </cell>
          <cell r="C25">
            <v>94</v>
          </cell>
          <cell r="D25" t="str">
            <v>EFR</v>
          </cell>
          <cell r="G25">
            <v>47</v>
          </cell>
          <cell r="H25">
            <v>57</v>
          </cell>
          <cell r="I25">
            <v>52</v>
          </cell>
          <cell r="J25">
            <v>1938.6405699414593</v>
          </cell>
          <cell r="K25">
            <v>969.9198429884008</v>
          </cell>
          <cell r="L25">
            <v>1454.28020646493</v>
          </cell>
          <cell r="M25" t="str">
            <v>Emulsion</v>
          </cell>
          <cell r="N25" t="str">
            <v>Dist. Feed</v>
          </cell>
          <cell r="O25">
            <v>6121.720924838401</v>
          </cell>
          <cell r="P25" t="str">
            <v>(3)</v>
          </cell>
          <cell r="Q25">
            <v>4667.440718373471</v>
          </cell>
        </row>
        <row r="26">
          <cell r="A26" t="str">
            <v>94TK9010</v>
          </cell>
          <cell r="B26" t="str">
            <v>D264</v>
          </cell>
          <cell r="C26">
            <v>94</v>
          </cell>
          <cell r="D26" t="str">
            <v>EFR</v>
          </cell>
          <cell r="G26">
            <v>48</v>
          </cell>
          <cell r="H26">
            <v>90.5</v>
          </cell>
          <cell r="I26">
            <v>42</v>
          </cell>
          <cell r="J26">
            <v>733.1723274602064</v>
          </cell>
          <cell r="K26">
            <v>225.28435995908643</v>
          </cell>
          <cell r="L26">
            <v>479.2283437096464</v>
          </cell>
          <cell r="M26" t="str">
            <v>Jet</v>
          </cell>
          <cell r="N26" t="str">
            <v>Jet</v>
          </cell>
          <cell r="O26">
            <v>371.19107102374227</v>
          </cell>
          <cell r="Q26">
            <v>-108.03727268590416</v>
          </cell>
        </row>
        <row r="27">
          <cell r="A27" t="str">
            <v>94TK9011</v>
          </cell>
          <cell r="B27" t="str">
            <v>D265</v>
          </cell>
          <cell r="C27">
            <v>94</v>
          </cell>
          <cell r="D27" t="str">
            <v>EFR</v>
          </cell>
          <cell r="G27">
            <v>48</v>
          </cell>
          <cell r="H27">
            <v>90.5</v>
          </cell>
          <cell r="I27">
            <v>42</v>
          </cell>
          <cell r="J27">
            <v>965.933159192786</v>
          </cell>
          <cell r="K27">
            <v>237.99888157952842</v>
          </cell>
          <cell r="L27">
            <v>601.9660203861572</v>
          </cell>
          <cell r="M27" t="str">
            <v>Jet</v>
          </cell>
          <cell r="N27" t="str">
            <v>Jet</v>
          </cell>
          <cell r="O27">
            <v>524.8952789386424</v>
          </cell>
          <cell r="Q27">
            <v>-77.07074144751482</v>
          </cell>
        </row>
        <row r="28">
          <cell r="A28" t="str">
            <v>94TK9012</v>
          </cell>
          <cell r="B28" t="str">
            <v>D266</v>
          </cell>
          <cell r="C28">
            <v>94</v>
          </cell>
          <cell r="D28" t="str">
            <v>EFR</v>
          </cell>
          <cell r="G28">
            <v>48</v>
          </cell>
          <cell r="H28">
            <v>127.5</v>
          </cell>
          <cell r="I28">
            <v>50</v>
          </cell>
          <cell r="J28">
            <v>807.6106265941917</v>
          </cell>
          <cell r="K28">
            <v>197.41926675061373</v>
          </cell>
          <cell r="L28">
            <v>502.5149466724027</v>
          </cell>
          <cell r="M28" t="str">
            <v>HTGO</v>
          </cell>
          <cell r="N28" t="str">
            <v>Dist. Feed</v>
          </cell>
          <cell r="O28">
            <v>6011.229077325857</v>
          </cell>
          <cell r="P28" t="str">
            <v>(9)</v>
          </cell>
          <cell r="Q28">
            <v>5508.714130653455</v>
          </cell>
        </row>
        <row r="29">
          <cell r="A29" t="str">
            <v>94TK9013</v>
          </cell>
          <cell r="B29" t="str">
            <v>D267</v>
          </cell>
          <cell r="C29">
            <v>94</v>
          </cell>
          <cell r="D29" t="str">
            <v>EFR</v>
          </cell>
          <cell r="G29">
            <v>48</v>
          </cell>
          <cell r="H29">
            <v>70</v>
          </cell>
          <cell r="I29">
            <v>47</v>
          </cell>
          <cell r="J29">
            <v>7762.697865806246</v>
          </cell>
          <cell r="K29">
            <v>10374.190123452574</v>
          </cell>
          <cell r="L29">
            <v>9068.44399462941</v>
          </cell>
          <cell r="M29" t="str">
            <v>Heavy Naphtha</v>
          </cell>
          <cell r="N29" t="str">
            <v>Heavy Naphtha</v>
          </cell>
          <cell r="O29">
            <v>8628.837165894187</v>
          </cell>
          <cell r="Q29">
            <v>-439.60682873522273</v>
          </cell>
        </row>
        <row r="30">
          <cell r="A30" t="str">
            <v>94TK902</v>
          </cell>
          <cell r="B30" t="str">
            <v>D277</v>
          </cell>
          <cell r="C30">
            <v>94</v>
          </cell>
          <cell r="D30" t="str">
            <v>EFR</v>
          </cell>
          <cell r="G30">
            <v>52.42</v>
          </cell>
          <cell r="H30">
            <v>54</v>
          </cell>
          <cell r="I30">
            <v>43</v>
          </cell>
          <cell r="J30">
            <v>296.2448827977646</v>
          </cell>
          <cell r="K30">
            <v>110.84240596146739</v>
          </cell>
          <cell r="L30">
            <v>203.543644379616</v>
          </cell>
          <cell r="M30" t="str">
            <v>Jet</v>
          </cell>
          <cell r="N30" t="str">
            <v>HCN</v>
          </cell>
          <cell r="O30">
            <v>496.1710034246322</v>
          </cell>
          <cell r="P30" t="str">
            <v>(4)</v>
          </cell>
          <cell r="Q30">
            <v>292.6273590450162</v>
          </cell>
        </row>
        <row r="31">
          <cell r="A31" t="str">
            <v>94TK903</v>
          </cell>
          <cell r="B31" t="str">
            <v>D278</v>
          </cell>
          <cell r="C31">
            <v>94</v>
          </cell>
          <cell r="D31" t="str">
            <v>EFR</v>
          </cell>
          <cell r="G31">
            <v>52</v>
          </cell>
          <cell r="H31">
            <v>71</v>
          </cell>
          <cell r="I31">
            <v>48</v>
          </cell>
          <cell r="J31">
            <v>6387.497950230848</v>
          </cell>
          <cell r="K31">
            <v>6164.555638291991</v>
          </cell>
          <cell r="L31">
            <v>6276.026794261419</v>
          </cell>
          <cell r="M31" t="str">
            <v>LCGO</v>
          </cell>
          <cell r="N31" t="str">
            <v>Dist. Feed</v>
          </cell>
          <cell r="O31">
            <v>5982.512639600352</v>
          </cell>
          <cell r="Q31">
            <v>-293.51415466106755</v>
          </cell>
        </row>
        <row r="32">
          <cell r="A32" t="str">
            <v>94TK9030</v>
          </cell>
          <cell r="B32" t="str">
            <v>D864</v>
          </cell>
          <cell r="C32">
            <v>94</v>
          </cell>
          <cell r="D32" t="str">
            <v>EFR</v>
          </cell>
          <cell r="G32">
            <v>56</v>
          </cell>
          <cell r="H32">
            <v>140</v>
          </cell>
          <cell r="I32">
            <v>58</v>
          </cell>
          <cell r="J32">
            <v>7630.076560962663</v>
          </cell>
          <cell r="K32">
            <v>12516.521224109392</v>
          </cell>
          <cell r="L32">
            <v>10073.298892536028</v>
          </cell>
          <cell r="M32" t="str">
            <v>Gasoline</v>
          </cell>
          <cell r="N32" t="str">
            <v>Gasoline</v>
          </cell>
          <cell r="O32">
            <v>20044.080204480662</v>
          </cell>
          <cell r="Q32">
            <v>9970.781311944635</v>
          </cell>
        </row>
        <row r="33">
          <cell r="A33" t="str">
            <v>94TK9031</v>
          </cell>
          <cell r="B33" t="str">
            <v>D868</v>
          </cell>
          <cell r="C33">
            <v>94</v>
          </cell>
          <cell r="D33" t="str">
            <v>EFR</v>
          </cell>
          <cell r="G33">
            <v>56</v>
          </cell>
          <cell r="H33">
            <v>140</v>
          </cell>
          <cell r="I33">
            <v>58</v>
          </cell>
          <cell r="J33">
            <v>7770.915722398547</v>
          </cell>
          <cell r="K33">
            <v>12887.152125433224</v>
          </cell>
          <cell r="L33">
            <v>10329.033923915886</v>
          </cell>
          <cell r="M33" t="str">
            <v>Gasoline</v>
          </cell>
          <cell r="N33" t="str">
            <v>CARB Gasoline</v>
          </cell>
          <cell r="O33">
            <v>20044.080204480662</v>
          </cell>
          <cell r="Q33">
            <v>9715.046280564777</v>
          </cell>
        </row>
        <row r="34">
          <cell r="A34" t="str">
            <v>94TK909A</v>
          </cell>
          <cell r="B34" t="str">
            <v>D219</v>
          </cell>
          <cell r="C34">
            <v>94</v>
          </cell>
          <cell r="D34" t="str">
            <v>FRT</v>
          </cell>
          <cell r="G34">
            <v>24</v>
          </cell>
          <cell r="H34">
            <v>25</v>
          </cell>
          <cell r="I34">
            <v>52</v>
          </cell>
          <cell r="J34">
            <v>455.90365355623595</v>
          </cell>
          <cell r="K34">
            <v>321.3976733772167</v>
          </cell>
          <cell r="L34">
            <v>388.6506634667263</v>
          </cell>
          <cell r="M34" t="str">
            <v>Dry Slop</v>
          </cell>
          <cell r="N34" t="str">
            <v>Dry Slop</v>
          </cell>
          <cell r="O34">
            <v>719.7688077295693</v>
          </cell>
          <cell r="Q34">
            <v>331.118144262843</v>
          </cell>
        </row>
        <row r="35">
          <cell r="A35" t="str">
            <v>94TK909B</v>
          </cell>
          <cell r="B35" t="str">
            <v>D220</v>
          </cell>
          <cell r="C35">
            <v>94</v>
          </cell>
          <cell r="D35" t="str">
            <v>FRT</v>
          </cell>
          <cell r="G35">
            <v>24</v>
          </cell>
          <cell r="H35">
            <v>25</v>
          </cell>
          <cell r="I35">
            <v>52</v>
          </cell>
          <cell r="J35">
            <v>1128.3631843139563</v>
          </cell>
          <cell r="K35">
            <v>1024.8249019618224</v>
          </cell>
          <cell r="L35">
            <v>1076.5940431378895</v>
          </cell>
          <cell r="M35" t="str">
            <v>Dry Slop</v>
          </cell>
          <cell r="N35" t="str">
            <v>Dry Slop</v>
          </cell>
          <cell r="O35">
            <v>1256.5551590418224</v>
          </cell>
          <cell r="Q35">
            <v>179.96111590393298</v>
          </cell>
        </row>
        <row r="36">
          <cell r="A36" t="str">
            <v>95TK1</v>
          </cell>
          <cell r="B36" t="str">
            <v>D222</v>
          </cell>
          <cell r="C36">
            <v>95</v>
          </cell>
          <cell r="D36" t="str">
            <v>FRT</v>
          </cell>
          <cell r="G36">
            <v>31</v>
          </cell>
          <cell r="H36">
            <v>48</v>
          </cell>
          <cell r="I36">
            <v>52</v>
          </cell>
          <cell r="J36">
            <v>576.9997125081885</v>
          </cell>
          <cell r="K36">
            <v>1555.4229464153002</v>
          </cell>
          <cell r="L36">
            <v>1066.2113294617443</v>
          </cell>
          <cell r="M36" t="str">
            <v>Emulsion</v>
          </cell>
          <cell r="N36" t="str">
            <v>Emulsion</v>
          </cell>
          <cell r="O36">
            <v>1838.3464436353004</v>
          </cell>
          <cell r="P36" t="str">
            <v>(10)</v>
          </cell>
          <cell r="Q36">
            <v>772.1351141735561</v>
          </cell>
        </row>
        <row r="37">
          <cell r="A37" t="str">
            <v>95TK9014</v>
          </cell>
          <cell r="B37" t="str">
            <v>D202</v>
          </cell>
          <cell r="C37">
            <v>95</v>
          </cell>
          <cell r="D37" t="str">
            <v>FRT</v>
          </cell>
          <cell r="G37">
            <v>48</v>
          </cell>
          <cell r="H37">
            <v>73</v>
          </cell>
          <cell r="I37">
            <v>41</v>
          </cell>
          <cell r="J37">
            <v>576.9997125081885</v>
          </cell>
          <cell r="K37">
            <v>1555.4229464153002</v>
          </cell>
          <cell r="L37">
            <v>1066.2113294617443</v>
          </cell>
          <cell r="O37">
            <v>1838.3464436353004</v>
          </cell>
          <cell r="Q37">
            <v>772.1351141735561</v>
          </cell>
        </row>
        <row r="38">
          <cell r="A38" t="str">
            <v>95TK9017</v>
          </cell>
          <cell r="B38" t="str">
            <v>None Required</v>
          </cell>
          <cell r="C38">
            <v>95</v>
          </cell>
          <cell r="D38" t="str">
            <v>FRT</v>
          </cell>
          <cell r="G38">
            <v>24</v>
          </cell>
          <cell r="H38">
            <v>30</v>
          </cell>
          <cell r="I38">
            <v>41</v>
          </cell>
          <cell r="J38">
            <v>576.9997125081885</v>
          </cell>
          <cell r="K38">
            <v>1555.4229464153002</v>
          </cell>
          <cell r="L38">
            <v>1066.2113294617443</v>
          </cell>
          <cell r="O38">
            <v>1838.3464436353004</v>
          </cell>
          <cell r="Q38">
            <v>772.1351141735561</v>
          </cell>
        </row>
        <row r="39">
          <cell r="A39" t="str">
            <v>95TK9018</v>
          </cell>
          <cell r="B39" t="str">
            <v>D1000</v>
          </cell>
          <cell r="C39">
            <v>95</v>
          </cell>
          <cell r="D39" t="str">
            <v>FRT</v>
          </cell>
          <cell r="G39">
            <v>12</v>
          </cell>
          <cell r="H39">
            <v>12</v>
          </cell>
          <cell r="I39">
            <v>53</v>
          </cell>
          <cell r="J39">
            <v>576.9997125081885</v>
          </cell>
          <cell r="K39">
            <v>1555.4229464153002</v>
          </cell>
          <cell r="L39">
            <v>1066.2113294617443</v>
          </cell>
          <cell r="O39">
            <v>1838.3464436353004</v>
          </cell>
          <cell r="Q39">
            <v>772.1351141735561</v>
          </cell>
        </row>
        <row r="40">
          <cell r="A40" t="str">
            <v>95TK9019</v>
          </cell>
          <cell r="B40" t="str">
            <v>D213</v>
          </cell>
          <cell r="C40">
            <v>95</v>
          </cell>
          <cell r="D40" t="str">
            <v>FRT</v>
          </cell>
          <cell r="G40">
            <v>24</v>
          </cell>
          <cell r="H40">
            <v>25</v>
          </cell>
          <cell r="I40">
            <v>52</v>
          </cell>
          <cell r="J40">
            <v>576.9997125081885</v>
          </cell>
          <cell r="K40">
            <v>1555.4229464153002</v>
          </cell>
          <cell r="L40">
            <v>1066.2113294617443</v>
          </cell>
          <cell r="O40">
            <v>1838.3464436353004</v>
          </cell>
          <cell r="Q40">
            <v>772.1351141735561</v>
          </cell>
        </row>
        <row r="41">
          <cell r="A41" t="str">
            <v>95TK950</v>
          </cell>
          <cell r="B41" t="str">
            <v>D223</v>
          </cell>
          <cell r="C41">
            <v>95</v>
          </cell>
          <cell r="D41" t="str">
            <v>FRT</v>
          </cell>
          <cell r="G41">
            <v>31</v>
          </cell>
          <cell r="H41">
            <v>48</v>
          </cell>
          <cell r="I41">
            <v>52</v>
          </cell>
          <cell r="J41">
            <v>1065.2429266146557</v>
          </cell>
          <cell r="K41">
            <v>833.514728817989</v>
          </cell>
          <cell r="L41">
            <v>949.3788277163223</v>
          </cell>
          <cell r="M41" t="str">
            <v>Emulsion</v>
          </cell>
          <cell r="N41" t="str">
            <v>Emulsion</v>
          </cell>
          <cell r="O41">
            <v>1402.4300207351596</v>
          </cell>
          <cell r="P41" t="str">
            <v>(11)</v>
          </cell>
          <cell r="Q41">
            <v>453.05119301883724</v>
          </cell>
        </row>
        <row r="42">
          <cell r="A42" t="str">
            <v>95TK952</v>
          </cell>
          <cell r="B42" t="str">
            <v>D224</v>
          </cell>
          <cell r="C42">
            <v>95</v>
          </cell>
          <cell r="D42" t="str">
            <v>FRT</v>
          </cell>
          <cell r="G42">
            <v>31</v>
          </cell>
          <cell r="H42">
            <v>48</v>
          </cell>
          <cell r="I42">
            <v>53</v>
          </cell>
          <cell r="J42">
            <v>432.8766614330746</v>
          </cell>
          <cell r="K42">
            <v>379.63192878307456</v>
          </cell>
          <cell r="L42">
            <v>406.2542951080746</v>
          </cell>
          <cell r="M42" t="str">
            <v>Emulsion</v>
          </cell>
          <cell r="N42" t="str">
            <v>Effluent Water</v>
          </cell>
          <cell r="O42">
            <v>595.1651994913459</v>
          </cell>
          <cell r="P42" t="str">
            <v>(12)</v>
          </cell>
          <cell r="Q42">
            <v>188.91090438327132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50SCH1"/>
      <sheetName val="Combustion Source Test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35"/>
  <sheetViews>
    <sheetView workbookViewId="0" topLeftCell="A1">
      <selection activeCell="A26" sqref="A26"/>
    </sheetView>
  </sheetViews>
  <sheetFormatPr defaultColWidth="9.140625" defaultRowHeight="12.75"/>
  <cols>
    <col min="1" max="1" width="36.7109375" style="0" customWidth="1"/>
    <col min="2" max="2" width="9.7109375" style="115" customWidth="1"/>
    <col min="6" max="6" width="9.00390625" style="0" customWidth="1"/>
  </cols>
  <sheetData>
    <row r="1" ht="12" customHeight="1"/>
    <row r="2" spans="1:13" ht="15.75" customHeight="1">
      <c r="A2" s="307" t="s">
        <v>63</v>
      </c>
      <c r="B2" s="307"/>
      <c r="C2" s="307"/>
      <c r="D2" s="307"/>
      <c r="E2" s="307"/>
      <c r="F2" s="307"/>
      <c r="G2" s="307"/>
      <c r="H2" s="307"/>
      <c r="I2" s="307"/>
      <c r="J2" s="307"/>
      <c r="K2" s="307"/>
      <c r="L2" s="307"/>
      <c r="M2" s="307"/>
    </row>
    <row r="3" ht="13.5" thickBot="1"/>
    <row r="4" spans="1:13" ht="14.25">
      <c r="A4" s="242" t="s">
        <v>64</v>
      </c>
      <c r="B4" s="221"/>
      <c r="C4" s="200"/>
      <c r="D4" s="201"/>
      <c r="E4" s="202" t="s">
        <v>131</v>
      </c>
      <c r="F4" s="202"/>
      <c r="G4" s="27"/>
      <c r="H4" s="222"/>
      <c r="I4" s="216"/>
      <c r="J4" s="202" t="s">
        <v>66</v>
      </c>
      <c r="K4" s="203"/>
      <c r="L4" s="204"/>
      <c r="M4" s="38"/>
    </row>
    <row r="5" spans="1:13" ht="15" thickBot="1">
      <c r="A5" s="243" t="s">
        <v>5</v>
      </c>
      <c r="B5" s="223" t="s">
        <v>129</v>
      </c>
      <c r="C5" s="62" t="s">
        <v>130</v>
      </c>
      <c r="D5" s="63" t="s">
        <v>0</v>
      </c>
      <c r="E5" s="63" t="s">
        <v>1</v>
      </c>
      <c r="F5" s="63" t="s">
        <v>2</v>
      </c>
      <c r="G5" s="63" t="s">
        <v>6</v>
      </c>
      <c r="H5" s="224" t="s">
        <v>3</v>
      </c>
      <c r="I5" s="217" t="s">
        <v>0</v>
      </c>
      <c r="J5" s="63" t="s">
        <v>1</v>
      </c>
      <c r="K5" s="63" t="s">
        <v>2</v>
      </c>
      <c r="L5" s="63" t="s">
        <v>6</v>
      </c>
      <c r="M5" s="205" t="s">
        <v>3</v>
      </c>
    </row>
    <row r="6" spans="1:13" ht="13.5" thickTop="1">
      <c r="A6" s="140" t="s">
        <v>69</v>
      </c>
      <c r="B6" s="198">
        <v>37</v>
      </c>
      <c r="C6" s="64">
        <v>0.48</v>
      </c>
      <c r="D6" s="123">
        <v>0.011</v>
      </c>
      <c r="E6" s="123">
        <v>0.002</v>
      </c>
      <c r="F6" s="123">
        <v>0.018</v>
      </c>
      <c r="G6" s="123">
        <v>0.002</v>
      </c>
      <c r="H6" s="225">
        <v>0.001</v>
      </c>
      <c r="I6" s="248">
        <f>+$B6*$C6*D6</f>
        <v>0.19535999999999998</v>
      </c>
      <c r="J6" s="128">
        <f>+$B6*$C6*E6</f>
        <v>0.035519999999999996</v>
      </c>
      <c r="K6" s="128">
        <f>+$B6*$C6*F6</f>
        <v>0.31967999999999996</v>
      </c>
      <c r="L6" s="128">
        <f>+$B6*$C6*G6</f>
        <v>0.035519999999999996</v>
      </c>
      <c r="M6" s="249">
        <f>+$B6*$C6*H6</f>
        <v>0.017759999999999998</v>
      </c>
    </row>
    <row r="7" spans="1:13" ht="12.75">
      <c r="A7" s="244" t="s">
        <v>70</v>
      </c>
      <c r="B7" s="198">
        <v>79</v>
      </c>
      <c r="C7" s="64">
        <v>0.465</v>
      </c>
      <c r="D7" s="124">
        <v>0.015</v>
      </c>
      <c r="E7" s="124">
        <v>0.003</v>
      </c>
      <c r="F7" s="124">
        <v>0.022</v>
      </c>
      <c r="G7" s="124">
        <v>0.002</v>
      </c>
      <c r="H7" s="231">
        <v>0.001</v>
      </c>
      <c r="I7" s="248">
        <f>$B7*$C7*D7</f>
        <v>0.551025</v>
      </c>
      <c r="J7" s="124">
        <f>$B7*$C7*E7</f>
        <v>0.110205</v>
      </c>
      <c r="K7" s="124">
        <f>$B7*$C7*F7</f>
        <v>0.8081699999999999</v>
      </c>
      <c r="L7" s="124">
        <f>$B7*$C7*G7</f>
        <v>0.07347</v>
      </c>
      <c r="M7" s="231">
        <f>$B7*$C7*H7</f>
        <v>0.036735</v>
      </c>
    </row>
    <row r="8" spans="1:13" ht="14.25">
      <c r="A8" s="140" t="s">
        <v>132</v>
      </c>
      <c r="B8" s="245" t="s">
        <v>72</v>
      </c>
      <c r="C8" s="125" t="s">
        <v>72</v>
      </c>
      <c r="D8" s="125" t="s">
        <v>72</v>
      </c>
      <c r="E8" s="125" t="s">
        <v>72</v>
      </c>
      <c r="F8" s="125" t="s">
        <v>72</v>
      </c>
      <c r="G8" s="123">
        <v>0.35</v>
      </c>
      <c r="H8" s="225">
        <v>0.165</v>
      </c>
      <c r="I8" s="250" t="str">
        <f>D8</f>
        <v>--</v>
      </c>
      <c r="J8" s="127" t="str">
        <f>E8</f>
        <v>--</v>
      </c>
      <c r="K8" s="127" t="str">
        <f>+F8</f>
        <v>--</v>
      </c>
      <c r="L8" s="124">
        <f>G8</f>
        <v>0.35</v>
      </c>
      <c r="M8" s="231">
        <f>+H8</f>
        <v>0.165</v>
      </c>
    </row>
    <row r="9" spans="1:13" ht="12.75">
      <c r="A9" s="140" t="s">
        <v>73</v>
      </c>
      <c r="B9" s="91">
        <v>8</v>
      </c>
      <c r="C9" s="64">
        <v>0.43</v>
      </c>
      <c r="D9" s="123">
        <v>0.83</v>
      </c>
      <c r="E9" s="123">
        <v>0.043</v>
      </c>
      <c r="F9" s="123">
        <v>0.004</v>
      </c>
      <c r="G9" s="123">
        <v>0.0005</v>
      </c>
      <c r="H9" s="225">
        <v>0.00025</v>
      </c>
      <c r="I9" s="248">
        <f>$B9*$C9*D9</f>
        <v>2.8552</v>
      </c>
      <c r="J9" s="124">
        <f>$B9*$C9*E9</f>
        <v>0.14792</v>
      </c>
      <c r="K9" s="124">
        <f>$B9*$C9*F9</f>
        <v>0.01376</v>
      </c>
      <c r="L9" s="124">
        <f>$B9*$C9*G9</f>
        <v>0.00172</v>
      </c>
      <c r="M9" s="231">
        <f>$B9*$C9*H9</f>
        <v>0.00086</v>
      </c>
    </row>
    <row r="10" spans="1:13" ht="12.75">
      <c r="A10" s="140" t="s">
        <v>74</v>
      </c>
      <c r="B10" s="226">
        <v>152</v>
      </c>
      <c r="C10" s="64">
        <v>0.43</v>
      </c>
      <c r="D10" s="123">
        <v>0.009</v>
      </c>
      <c r="E10" s="123">
        <v>0.003</v>
      </c>
      <c r="F10" s="123">
        <v>0.023</v>
      </c>
      <c r="G10" s="123">
        <v>0.002</v>
      </c>
      <c r="H10" s="225">
        <v>0.0015</v>
      </c>
      <c r="I10" s="251">
        <f aca="true" t="shared" si="0" ref="I10:I17">B10*C10*D10</f>
        <v>0.58824</v>
      </c>
      <c r="J10" s="124">
        <f aca="true" t="shared" si="1" ref="J10:J17">B10*C10*E10</f>
        <v>0.19608</v>
      </c>
      <c r="K10" s="124">
        <f aca="true" t="shared" si="2" ref="K10:K17">B10*C10*F10</f>
        <v>1.50328</v>
      </c>
      <c r="L10" s="124">
        <f aca="true" t="shared" si="3" ref="L10:L17">B10*C10*G10</f>
        <v>0.13072</v>
      </c>
      <c r="M10" s="231">
        <f aca="true" t="shared" si="4" ref="M10:M17">B10*C10*H10</f>
        <v>0.09804</v>
      </c>
    </row>
    <row r="11" spans="1:13" ht="12.75">
      <c r="A11" s="140" t="s">
        <v>250</v>
      </c>
      <c r="B11" s="226">
        <v>165</v>
      </c>
      <c r="C11" s="64">
        <v>0.43</v>
      </c>
      <c r="D11" s="123">
        <v>0.009</v>
      </c>
      <c r="E11" s="123">
        <v>0.003</v>
      </c>
      <c r="F11" s="123">
        <v>0.023</v>
      </c>
      <c r="G11" s="123">
        <v>0.002</v>
      </c>
      <c r="H11" s="225">
        <v>0.0015</v>
      </c>
      <c r="I11" s="251">
        <f>B11*C11*D11</f>
        <v>0.63855</v>
      </c>
      <c r="J11" s="124">
        <f>B11*C11*E11</f>
        <v>0.21285</v>
      </c>
      <c r="K11" s="124">
        <f>B11*C11*F11</f>
        <v>1.63185</v>
      </c>
      <c r="L11" s="124">
        <f>B11*C11*G11</f>
        <v>0.1419</v>
      </c>
      <c r="M11" s="231">
        <f>B11*C11*H11</f>
        <v>0.106425</v>
      </c>
    </row>
    <row r="12" spans="1:13" ht="14.25">
      <c r="A12" s="140" t="s">
        <v>133</v>
      </c>
      <c r="B12" s="245" t="s">
        <v>72</v>
      </c>
      <c r="C12" s="125" t="s">
        <v>72</v>
      </c>
      <c r="D12" s="123">
        <v>0.572</v>
      </c>
      <c r="E12" s="123">
        <v>0.23</v>
      </c>
      <c r="F12" s="123">
        <v>1.9</v>
      </c>
      <c r="G12" s="123">
        <v>0.182</v>
      </c>
      <c r="H12" s="225">
        <v>0.17</v>
      </c>
      <c r="I12" s="251">
        <f>D12</f>
        <v>0.572</v>
      </c>
      <c r="J12" s="124">
        <f>E12</f>
        <v>0.23</v>
      </c>
      <c r="K12" s="124">
        <f>F12</f>
        <v>1.9</v>
      </c>
      <c r="L12" s="124">
        <f>+G12</f>
        <v>0.182</v>
      </c>
      <c r="M12" s="252">
        <f>+H12</f>
        <v>0.17</v>
      </c>
    </row>
    <row r="13" spans="1:13" ht="12.75">
      <c r="A13" s="140" t="s">
        <v>76</v>
      </c>
      <c r="B13" s="91">
        <v>43</v>
      </c>
      <c r="C13" s="64">
        <v>0.505</v>
      </c>
      <c r="D13" s="123">
        <v>0.013</v>
      </c>
      <c r="E13" s="123">
        <v>0.003</v>
      </c>
      <c r="F13" s="123">
        <v>0.031</v>
      </c>
      <c r="G13" s="123">
        <v>0.002</v>
      </c>
      <c r="H13" s="225">
        <v>0.0015</v>
      </c>
      <c r="I13" s="251">
        <f t="shared" si="0"/>
        <v>0.28229499999999996</v>
      </c>
      <c r="J13" s="124">
        <f t="shared" si="1"/>
        <v>0.065145</v>
      </c>
      <c r="K13" s="124">
        <f t="shared" si="2"/>
        <v>0.673165</v>
      </c>
      <c r="L13" s="124">
        <f t="shared" si="3"/>
        <v>0.04343</v>
      </c>
      <c r="M13" s="252">
        <f t="shared" si="4"/>
        <v>0.0325725</v>
      </c>
    </row>
    <row r="14" spans="1:13" ht="14.25">
      <c r="A14" s="140" t="s">
        <v>134</v>
      </c>
      <c r="B14" s="245" t="s">
        <v>72</v>
      </c>
      <c r="C14" s="125" t="s">
        <v>72</v>
      </c>
      <c r="D14" s="123">
        <v>0.151</v>
      </c>
      <c r="E14" s="123">
        <v>0.039</v>
      </c>
      <c r="F14" s="123">
        <v>0.713</v>
      </c>
      <c r="G14" s="123">
        <v>0.086</v>
      </c>
      <c r="H14" s="225">
        <v>0.061</v>
      </c>
      <c r="I14" s="251">
        <f>+D14</f>
        <v>0.151</v>
      </c>
      <c r="J14" s="124">
        <f>+E14</f>
        <v>0.039</v>
      </c>
      <c r="K14" s="124">
        <f>+F14</f>
        <v>0.713</v>
      </c>
      <c r="L14" s="124">
        <f>+G14</f>
        <v>0.086</v>
      </c>
      <c r="M14" s="252">
        <f>+H14</f>
        <v>0.061</v>
      </c>
    </row>
    <row r="15" spans="1:13" ht="12.75">
      <c r="A15" s="140" t="s">
        <v>78</v>
      </c>
      <c r="B15" s="91">
        <v>99</v>
      </c>
      <c r="C15" s="64">
        <v>0.53</v>
      </c>
      <c r="D15" s="123">
        <v>0.01</v>
      </c>
      <c r="E15" s="123">
        <v>0.002</v>
      </c>
      <c r="F15" s="123">
        <v>0.024</v>
      </c>
      <c r="G15" s="123">
        <v>0.002</v>
      </c>
      <c r="H15" s="225">
        <v>0.001</v>
      </c>
      <c r="I15" s="251">
        <f t="shared" si="0"/>
        <v>0.5247</v>
      </c>
      <c r="J15" s="124">
        <f t="shared" si="1"/>
        <v>0.10494000000000002</v>
      </c>
      <c r="K15" s="124">
        <f t="shared" si="2"/>
        <v>1.2592800000000002</v>
      </c>
      <c r="L15" s="124">
        <f t="shared" si="3"/>
        <v>0.10494000000000002</v>
      </c>
      <c r="M15" s="252">
        <f t="shared" si="4"/>
        <v>0.05247000000000001</v>
      </c>
    </row>
    <row r="16" spans="1:13" ht="14.25">
      <c r="A16" s="140" t="s">
        <v>135</v>
      </c>
      <c r="B16" s="91">
        <v>0</v>
      </c>
      <c r="C16" s="64">
        <v>8</v>
      </c>
      <c r="D16" s="123">
        <v>0.675</v>
      </c>
      <c r="E16" s="123">
        <v>0.15</v>
      </c>
      <c r="F16" s="123">
        <v>1.7</v>
      </c>
      <c r="G16" s="123">
        <v>0.45</v>
      </c>
      <c r="H16" s="225">
        <v>0.14</v>
      </c>
      <c r="I16" s="248">
        <f>+D16</f>
        <v>0.675</v>
      </c>
      <c r="J16" s="123">
        <f>+E16</f>
        <v>0.15</v>
      </c>
      <c r="K16" s="123">
        <f>+F16</f>
        <v>1.7</v>
      </c>
      <c r="L16" s="123">
        <f>+G16</f>
        <v>0.45</v>
      </c>
      <c r="M16" s="252">
        <f>+H16</f>
        <v>0.14</v>
      </c>
    </row>
    <row r="17" spans="1:13" ht="12.75">
      <c r="A17" s="140" t="s">
        <v>80</v>
      </c>
      <c r="B17" s="91">
        <v>60</v>
      </c>
      <c r="C17" s="64">
        <v>0.695</v>
      </c>
      <c r="D17" s="123">
        <v>0.02</v>
      </c>
      <c r="E17" s="123">
        <v>0.003</v>
      </c>
      <c r="F17" s="123">
        <v>0.022</v>
      </c>
      <c r="G17" s="123">
        <v>0.002</v>
      </c>
      <c r="H17" s="225">
        <v>0.0015</v>
      </c>
      <c r="I17" s="251">
        <f t="shared" si="0"/>
        <v>0.834</v>
      </c>
      <c r="J17" s="124">
        <f t="shared" si="1"/>
        <v>0.1251</v>
      </c>
      <c r="K17" s="124">
        <f t="shared" si="2"/>
        <v>0.9173999999999999</v>
      </c>
      <c r="L17" s="124">
        <f t="shared" si="3"/>
        <v>0.08339999999999999</v>
      </c>
      <c r="M17" s="252">
        <f t="shared" si="4"/>
        <v>0.06255</v>
      </c>
    </row>
    <row r="18" spans="1:13" ht="12.75">
      <c r="A18" s="140"/>
      <c r="B18" s="91"/>
      <c r="C18" s="64"/>
      <c r="D18" s="123"/>
      <c r="E18" s="123"/>
      <c r="F18" s="123"/>
      <c r="G18" s="123"/>
      <c r="H18" s="225"/>
      <c r="I18" s="251"/>
      <c r="J18" s="124"/>
      <c r="K18" s="124"/>
      <c r="L18" s="124"/>
      <c r="M18" s="252"/>
    </row>
    <row r="19" spans="1:13" ht="14.25">
      <c r="A19" s="140" t="s">
        <v>136</v>
      </c>
      <c r="B19" s="245" t="s">
        <v>72</v>
      </c>
      <c r="C19" s="125" t="s">
        <v>72</v>
      </c>
      <c r="D19" s="123">
        <v>0.52</v>
      </c>
      <c r="E19" s="123">
        <v>0.17</v>
      </c>
      <c r="F19" s="123">
        <v>1.54</v>
      </c>
      <c r="G19" s="123">
        <v>0.143</v>
      </c>
      <c r="H19" s="225">
        <v>0.093</v>
      </c>
      <c r="I19" s="253">
        <f>D19</f>
        <v>0.52</v>
      </c>
      <c r="J19" s="123">
        <f>E19</f>
        <v>0.17</v>
      </c>
      <c r="K19" s="123">
        <f>F19</f>
        <v>1.54</v>
      </c>
      <c r="L19" s="123">
        <f>G19</f>
        <v>0.143</v>
      </c>
      <c r="M19" s="225">
        <f>H19</f>
        <v>0.093</v>
      </c>
    </row>
    <row r="20" spans="1:13" ht="12.75">
      <c r="A20" s="140" t="s">
        <v>82</v>
      </c>
      <c r="B20" s="91">
        <v>12.9</v>
      </c>
      <c r="C20" s="64">
        <v>0.68</v>
      </c>
      <c r="D20" s="123">
        <v>1.479</v>
      </c>
      <c r="E20" s="123">
        <v>0.054</v>
      </c>
      <c r="F20" s="123">
        <v>0.002</v>
      </c>
      <c r="G20" s="123">
        <v>0.0006</v>
      </c>
      <c r="H20" s="225">
        <v>0.00025</v>
      </c>
      <c r="I20" s="251">
        <f>B20*C20*D20</f>
        <v>12.973788</v>
      </c>
      <c r="J20" s="124">
        <f>B20*C20*E20</f>
        <v>0.473688</v>
      </c>
      <c r="K20" s="124">
        <f>B20*C20*F20</f>
        <v>0.017544</v>
      </c>
      <c r="L20" s="124">
        <f>B20*C20*G20</f>
        <v>0.0052632</v>
      </c>
      <c r="M20" s="231">
        <f>B20*C20*H20</f>
        <v>0.002193</v>
      </c>
    </row>
    <row r="21" spans="1:13" ht="12.75">
      <c r="A21" s="140" t="s">
        <v>137</v>
      </c>
      <c r="B21" s="91">
        <v>22</v>
      </c>
      <c r="C21" s="64">
        <v>0.74</v>
      </c>
      <c r="D21" s="123">
        <v>0.011</v>
      </c>
      <c r="E21" s="123">
        <v>0.002</v>
      </c>
      <c r="F21" s="123">
        <v>0.018</v>
      </c>
      <c r="G21" s="123">
        <v>0.002</v>
      </c>
      <c r="H21" s="225">
        <v>0.001</v>
      </c>
      <c r="I21" s="251">
        <f>$B21*$C21*D21</f>
        <v>0.17908</v>
      </c>
      <c r="J21" s="124">
        <f>$B21*$C21*E21</f>
        <v>0.032560000000000006</v>
      </c>
      <c r="K21" s="124">
        <f>$B21*$C21*F21</f>
        <v>0.29304</v>
      </c>
      <c r="L21" s="124">
        <f>$B21*$C21*G21</f>
        <v>0.032560000000000006</v>
      </c>
      <c r="M21" s="231">
        <f>$B21*$C21*H21</f>
        <v>0.016280000000000003</v>
      </c>
    </row>
    <row r="22" spans="1:13" ht="12.75">
      <c r="A22" s="140" t="s">
        <v>138</v>
      </c>
      <c r="B22" s="91">
        <v>35</v>
      </c>
      <c r="C22" s="64">
        <v>0.45</v>
      </c>
      <c r="D22" s="123">
        <v>0.011</v>
      </c>
      <c r="E22" s="123">
        <v>0.002</v>
      </c>
      <c r="F22" s="123">
        <v>0.018</v>
      </c>
      <c r="G22" s="123">
        <v>0.002</v>
      </c>
      <c r="H22" s="225">
        <v>0.001</v>
      </c>
      <c r="I22" s="251">
        <f>B22*C22*D22</f>
        <v>0.17325</v>
      </c>
      <c r="J22" s="124">
        <f>B22*C22*E22</f>
        <v>0.0315</v>
      </c>
      <c r="K22" s="124">
        <f>B22*C22*F22</f>
        <v>0.2835</v>
      </c>
      <c r="L22" s="124">
        <f>B22*C22*G22</f>
        <v>0.0315</v>
      </c>
      <c r="M22" s="231">
        <f>B22*C22*H22</f>
        <v>0.01575</v>
      </c>
    </row>
    <row r="23" spans="1:13" ht="12.75">
      <c r="A23" s="140"/>
      <c r="B23" s="91"/>
      <c r="C23" s="64"/>
      <c r="D23" s="123"/>
      <c r="E23" s="123"/>
      <c r="F23" s="123"/>
      <c r="G23" s="123"/>
      <c r="H23" s="225"/>
      <c r="I23" s="251"/>
      <c r="J23" s="124"/>
      <c r="K23" s="124"/>
      <c r="L23" s="124"/>
      <c r="M23" s="231"/>
    </row>
    <row r="24" spans="1:13" ht="12.75">
      <c r="A24" s="140"/>
      <c r="B24" s="91"/>
      <c r="C24" s="64"/>
      <c r="D24" s="123"/>
      <c r="E24" s="123"/>
      <c r="F24" s="123"/>
      <c r="G24" s="123"/>
      <c r="H24" s="225"/>
      <c r="I24" s="251"/>
      <c r="J24" s="124"/>
      <c r="K24" s="124"/>
      <c r="L24" s="124"/>
      <c r="M24" s="231"/>
    </row>
    <row r="25" spans="1:13" ht="14.25">
      <c r="A25" s="140" t="s">
        <v>139</v>
      </c>
      <c r="B25" s="245" t="s">
        <v>72</v>
      </c>
      <c r="C25" s="125" t="s">
        <v>72</v>
      </c>
      <c r="D25" s="123">
        <v>0.3</v>
      </c>
      <c r="E25" s="123">
        <v>0.065</v>
      </c>
      <c r="F25" s="123">
        <v>0.87</v>
      </c>
      <c r="G25" s="123">
        <v>0.067</v>
      </c>
      <c r="H25" s="225">
        <v>0.05</v>
      </c>
      <c r="I25" s="251">
        <f>D25</f>
        <v>0.3</v>
      </c>
      <c r="J25" s="124">
        <f aca="true" t="shared" si="5" ref="J25:M27">E25</f>
        <v>0.065</v>
      </c>
      <c r="K25" s="124">
        <f t="shared" si="5"/>
        <v>0.87</v>
      </c>
      <c r="L25" s="124">
        <f t="shared" si="5"/>
        <v>0.067</v>
      </c>
      <c r="M25" s="231">
        <f t="shared" si="5"/>
        <v>0.05</v>
      </c>
    </row>
    <row r="26" spans="1:13" ht="14.25">
      <c r="A26" s="140" t="s">
        <v>140</v>
      </c>
      <c r="B26" s="245" t="s">
        <v>72</v>
      </c>
      <c r="C26" s="125" t="s">
        <v>72</v>
      </c>
      <c r="D26" s="123">
        <v>0.675</v>
      </c>
      <c r="E26" s="123">
        <v>0.15</v>
      </c>
      <c r="F26" s="123">
        <v>1.7</v>
      </c>
      <c r="G26" s="123">
        <v>0.143</v>
      </c>
      <c r="H26" s="225">
        <v>0.14</v>
      </c>
      <c r="I26" s="251">
        <f>D26</f>
        <v>0.675</v>
      </c>
      <c r="J26" s="124">
        <f t="shared" si="5"/>
        <v>0.15</v>
      </c>
      <c r="K26" s="124">
        <f t="shared" si="5"/>
        <v>1.7</v>
      </c>
      <c r="L26" s="124">
        <f t="shared" si="5"/>
        <v>0.143</v>
      </c>
      <c r="M26" s="231">
        <f t="shared" si="5"/>
        <v>0.14</v>
      </c>
    </row>
    <row r="27" spans="1:13" ht="15" thickBot="1">
      <c r="A27" s="134" t="s">
        <v>141</v>
      </c>
      <c r="B27" s="246" t="s">
        <v>72</v>
      </c>
      <c r="C27" s="129" t="s">
        <v>72</v>
      </c>
      <c r="D27" s="126">
        <v>0.675</v>
      </c>
      <c r="E27" s="126">
        <v>0.15</v>
      </c>
      <c r="F27" s="126">
        <v>1.7</v>
      </c>
      <c r="G27" s="126">
        <v>0.143</v>
      </c>
      <c r="H27" s="247">
        <v>0.14</v>
      </c>
      <c r="I27" s="254">
        <f>D27</f>
        <v>0.675</v>
      </c>
      <c r="J27" s="255">
        <f t="shared" si="5"/>
        <v>0.15</v>
      </c>
      <c r="K27" s="255">
        <f t="shared" si="5"/>
        <v>1.7</v>
      </c>
      <c r="L27" s="255">
        <f t="shared" si="5"/>
        <v>0.143</v>
      </c>
      <c r="M27" s="256">
        <f t="shared" si="5"/>
        <v>0.14</v>
      </c>
    </row>
    <row r="28" spans="9:13" ht="12.75">
      <c r="I28" s="20"/>
      <c r="J28" s="20"/>
      <c r="K28" s="20"/>
      <c r="L28" s="20"/>
      <c r="M28" s="20"/>
    </row>
    <row r="29" spans="1:13" ht="12.75">
      <c r="A29" s="10" t="s">
        <v>156</v>
      </c>
      <c r="I29" s="20"/>
      <c r="J29" s="20"/>
      <c r="K29" s="20"/>
      <c r="L29" s="20"/>
      <c r="M29" s="20"/>
    </row>
    <row r="30" spans="1:13" ht="12.75">
      <c r="A30" s="10" t="s">
        <v>157</v>
      </c>
      <c r="I30" s="20"/>
      <c r="J30" s="20"/>
      <c r="K30" s="20"/>
      <c r="L30" s="20"/>
      <c r="M30" s="20"/>
    </row>
    <row r="31" spans="1:13" ht="12.75">
      <c r="A31" s="10" t="s">
        <v>158</v>
      </c>
      <c r="I31" s="20"/>
      <c r="J31" s="20"/>
      <c r="K31" s="20"/>
      <c r="L31" s="20"/>
      <c r="M31" s="20"/>
    </row>
    <row r="32" ht="12.75">
      <c r="A32" s="10" t="s">
        <v>159</v>
      </c>
    </row>
    <row r="33" ht="12.75">
      <c r="A33" s="10"/>
    </row>
    <row r="34" ht="12.75">
      <c r="M34" s="54"/>
    </row>
    <row r="35" ht="12.75">
      <c r="A35" s="10"/>
    </row>
  </sheetData>
  <mergeCells count="1">
    <mergeCell ref="A2:M2"/>
  </mergeCells>
  <conditionalFormatting sqref="L28:M31 I28:I31">
    <cfRule type="cellIs" priority="1" dxfId="0" operator="greaterThanOrEqual" stopIfTrue="1">
      <formula>$I$32</formula>
    </cfRule>
  </conditionalFormatting>
  <conditionalFormatting sqref="K28:K31">
    <cfRule type="cellIs" priority="2" dxfId="0" operator="greaterThanOrEqual" stopIfTrue="1">
      <formula>$K$32</formula>
    </cfRule>
  </conditionalFormatting>
  <conditionalFormatting sqref="J28:J31">
    <cfRule type="cellIs" priority="3" dxfId="0" operator="greaterThanOrEqual" stopIfTrue="1">
      <formula>$J$32</formula>
    </cfRule>
  </conditionalFormatting>
  <printOptions horizontalCentered="1"/>
  <pageMargins left="0.75" right="0.75" top="1" bottom="1" header="0.5" footer="0.5"/>
  <pageSetup horizontalDpi="300" verticalDpi="300" orientation="landscape" scale="75" r:id="rId1"/>
  <headerFooter alignWithMargins="0">
    <oddHeader>&amp;C&amp;"Arial,Bold"&amp;12Construction Equipment Emission Factors for the Air Liquide Flare Project 
</oddHeader>
    <oddFooter>&amp;L&amp;8M:\DBS\2371 Air Liquide\&amp;F:&amp;A&amp;C&amp;8B-1&amp;R&amp;8&amp;D</oddFooter>
  </headerFooter>
</worksheet>
</file>

<file path=xl/worksheets/sheet10.xml><?xml version="1.0" encoding="utf-8"?>
<worksheet xmlns="http://schemas.openxmlformats.org/spreadsheetml/2006/main" xmlns:r="http://schemas.openxmlformats.org/officeDocument/2006/relationships">
  <dimension ref="A1:L26"/>
  <sheetViews>
    <sheetView zoomScale="80" zoomScaleNormal="80" workbookViewId="0" topLeftCell="A1">
      <selection activeCell="F24" sqref="F24"/>
    </sheetView>
  </sheetViews>
  <sheetFormatPr defaultColWidth="9.140625" defaultRowHeight="12.75"/>
  <cols>
    <col min="1" max="1" width="19.28125" style="0" customWidth="1"/>
    <col min="2" max="2" width="10.00390625" style="0" customWidth="1"/>
    <col min="3" max="3" width="10.7109375" style="0" customWidth="1"/>
    <col min="5" max="6" width="10.7109375" style="0" customWidth="1"/>
    <col min="7" max="7" width="9.8515625" style="0" customWidth="1"/>
    <col min="8" max="8" width="10.28125" style="0" customWidth="1"/>
    <col min="9" max="9" width="9.7109375" style="0" customWidth="1"/>
    <col min="10" max="11" width="10.57421875" style="0" customWidth="1"/>
  </cols>
  <sheetData>
    <row r="1" spans="1:11" ht="13.5" thickBot="1">
      <c r="A1" s="17" t="s">
        <v>165</v>
      </c>
      <c r="B1" s="17"/>
      <c r="C1" s="17"/>
      <c r="D1" s="17"/>
      <c r="E1" s="17"/>
      <c r="F1" s="17"/>
      <c r="G1" s="17"/>
      <c r="H1" s="17"/>
      <c r="I1" s="17"/>
      <c r="J1" s="17"/>
      <c r="K1" s="17"/>
    </row>
    <row r="2" spans="1:11" ht="30" customHeight="1" thickBot="1">
      <c r="A2" s="135" t="s">
        <v>51</v>
      </c>
      <c r="B2" s="322" t="s">
        <v>142</v>
      </c>
      <c r="C2" s="329"/>
      <c r="D2" s="322" t="s">
        <v>143</v>
      </c>
      <c r="E2" s="323"/>
      <c r="F2" s="322" t="s">
        <v>144</v>
      </c>
      <c r="G2" s="329"/>
      <c r="H2" s="322" t="s">
        <v>145</v>
      </c>
      <c r="I2" s="323"/>
      <c r="J2" s="322" t="s">
        <v>146</v>
      </c>
      <c r="K2" s="323"/>
    </row>
    <row r="3" spans="1:11" ht="25.5">
      <c r="A3" s="139" t="s">
        <v>52</v>
      </c>
      <c r="B3" s="321">
        <v>0.015165</v>
      </c>
      <c r="C3" s="314"/>
      <c r="D3" s="314">
        <v>0.001626</v>
      </c>
      <c r="E3" s="314"/>
      <c r="F3" s="314">
        <v>0.001634</v>
      </c>
      <c r="G3" s="314"/>
      <c r="H3" s="314">
        <v>1E-05</v>
      </c>
      <c r="I3" s="314"/>
      <c r="J3" s="314">
        <v>7.9E-05</v>
      </c>
      <c r="K3" s="324"/>
    </row>
    <row r="4" spans="1:11" ht="12.75">
      <c r="A4" s="140" t="s">
        <v>53</v>
      </c>
      <c r="B4" s="310">
        <v>0.015165</v>
      </c>
      <c r="C4" s="311"/>
      <c r="D4" s="311">
        <v>0.001626</v>
      </c>
      <c r="E4" s="311"/>
      <c r="F4" s="311">
        <v>0.001634</v>
      </c>
      <c r="G4" s="311"/>
      <c r="H4" s="325">
        <v>1E-05</v>
      </c>
      <c r="I4" s="325"/>
      <c r="J4" s="325">
        <v>7.9E-05</v>
      </c>
      <c r="K4" s="326"/>
    </row>
    <row r="5" spans="1:11" ht="13.5" thickBot="1">
      <c r="A5" s="134" t="s">
        <v>54</v>
      </c>
      <c r="B5" s="312">
        <v>0.020984</v>
      </c>
      <c r="C5" s="313"/>
      <c r="D5" s="313">
        <v>0.002955</v>
      </c>
      <c r="E5" s="313"/>
      <c r="F5" s="313">
        <v>0.028142</v>
      </c>
      <c r="G5" s="313"/>
      <c r="H5" s="313">
        <v>0.000246</v>
      </c>
      <c r="I5" s="313"/>
      <c r="J5" s="327">
        <v>0.0005</v>
      </c>
      <c r="K5" s="328"/>
    </row>
    <row r="6" ht="13.5" thickBot="1"/>
    <row r="7" spans="1:12" ht="13.5" thickBot="1">
      <c r="A7" s="59"/>
      <c r="B7" s="316" t="s">
        <v>55</v>
      </c>
      <c r="C7" s="317"/>
      <c r="D7" s="315"/>
      <c r="E7" s="316" t="s">
        <v>56</v>
      </c>
      <c r="F7" s="317"/>
      <c r="G7" s="317"/>
      <c r="H7" s="317"/>
      <c r="I7" s="315"/>
      <c r="J7" s="23"/>
      <c r="K7" s="23"/>
      <c r="L7" s="23"/>
    </row>
    <row r="8" spans="1:12" ht="39" thickBot="1">
      <c r="A8" s="45" t="s">
        <v>59</v>
      </c>
      <c r="B8" s="121" t="s">
        <v>57</v>
      </c>
      <c r="C8" s="131" t="s">
        <v>58</v>
      </c>
      <c r="D8" s="120" t="s">
        <v>154</v>
      </c>
      <c r="E8" s="97" t="s">
        <v>147</v>
      </c>
      <c r="F8" s="15" t="s">
        <v>148</v>
      </c>
      <c r="G8" s="138" t="s">
        <v>149</v>
      </c>
      <c r="H8" s="138" t="s">
        <v>150</v>
      </c>
      <c r="I8" s="15" t="s">
        <v>151</v>
      </c>
      <c r="J8" s="43"/>
      <c r="K8" s="122"/>
      <c r="L8" s="122"/>
    </row>
    <row r="9" spans="1:12" ht="12.75" customHeight="1">
      <c r="A9" s="301" t="s">
        <v>60</v>
      </c>
      <c r="B9" s="321">
        <v>8</v>
      </c>
      <c r="C9" s="314">
        <f>B9*2</f>
        <v>16</v>
      </c>
      <c r="D9" s="324">
        <v>16.2</v>
      </c>
      <c r="E9" s="290">
        <f>C9*D9*B$3</f>
        <v>3.9307679999999996</v>
      </c>
      <c r="F9" s="295">
        <f>C9*D9*D$3</f>
        <v>0.4214592</v>
      </c>
      <c r="G9" s="318">
        <f>C9*D9*F$3</f>
        <v>0.4235328</v>
      </c>
      <c r="H9" s="318">
        <f>C9*D9*H$3</f>
        <v>0.002592</v>
      </c>
      <c r="I9" s="319">
        <f>C9*D9*J$3</f>
        <v>0.020476799999999996</v>
      </c>
      <c r="J9" s="294"/>
      <c r="K9" s="293"/>
      <c r="L9" s="293"/>
    </row>
    <row r="10" spans="1:12" ht="12.75">
      <c r="A10" s="302"/>
      <c r="B10" s="291"/>
      <c r="C10" s="325"/>
      <c r="D10" s="326"/>
      <c r="E10" s="335"/>
      <c r="F10" s="296"/>
      <c r="G10" s="318"/>
      <c r="H10" s="318"/>
      <c r="I10" s="320"/>
      <c r="J10" s="294"/>
      <c r="K10" s="293"/>
      <c r="L10" s="293"/>
    </row>
    <row r="11" spans="1:12" s="92" customFormat="1" ht="12.75">
      <c r="A11" s="133" t="s">
        <v>53</v>
      </c>
      <c r="B11" s="91">
        <v>1</v>
      </c>
      <c r="C11" s="16">
        <f>B11*2</f>
        <v>2</v>
      </c>
      <c r="D11" s="89">
        <v>16.2</v>
      </c>
      <c r="E11" s="95">
        <f>C11*D11*B$3</f>
        <v>0.49134599999999995</v>
      </c>
      <c r="F11" s="136">
        <f>C11*D11*D$3</f>
        <v>0.0526824</v>
      </c>
      <c r="G11" s="19">
        <f>C11*D11*F$3</f>
        <v>0.0529416</v>
      </c>
      <c r="H11" s="19">
        <f>C11*D11*H$3</f>
        <v>0.000324</v>
      </c>
      <c r="I11" s="98">
        <f>C11*D11*J$3</f>
        <v>0.0025595999999999995</v>
      </c>
      <c r="J11" s="118"/>
      <c r="K11" s="132"/>
      <c r="L11" s="132"/>
    </row>
    <row r="12" spans="1:12" ht="12.75">
      <c r="A12" s="117" t="s">
        <v>61</v>
      </c>
      <c r="B12" s="91">
        <v>2</v>
      </c>
      <c r="C12" s="16">
        <f>B12*2</f>
        <v>4</v>
      </c>
      <c r="D12" s="89">
        <v>50</v>
      </c>
      <c r="E12" s="95">
        <f>C12*D12*B$5</f>
        <v>4.1968</v>
      </c>
      <c r="F12" s="136">
        <f>C12*D12*D$5</f>
        <v>0.5910000000000001</v>
      </c>
      <c r="G12" s="19">
        <f>C12*D12*F$5</f>
        <v>5.6284</v>
      </c>
      <c r="H12" s="19">
        <f>C12*D12*H$5</f>
        <v>0.0492</v>
      </c>
      <c r="I12" s="98">
        <f>C12*D12*J$5</f>
        <v>0.1</v>
      </c>
      <c r="J12" s="118"/>
      <c r="K12" s="132"/>
      <c r="L12" s="132"/>
    </row>
    <row r="13" spans="1:12" ht="25.5">
      <c r="A13" s="117" t="s">
        <v>164</v>
      </c>
      <c r="B13" s="142">
        <v>0</v>
      </c>
      <c r="C13" s="16">
        <f>B13*2</f>
        <v>0</v>
      </c>
      <c r="D13" s="143">
        <v>50</v>
      </c>
      <c r="E13" s="95">
        <f>C13*D13*B$5</f>
        <v>0</v>
      </c>
      <c r="F13" s="136">
        <f>C13*D13*D$5</f>
        <v>0</v>
      </c>
      <c r="G13" s="19">
        <f>C13*D13*F$5</f>
        <v>0</v>
      </c>
      <c r="H13" s="19">
        <f>C13*D13*H$5</f>
        <v>0</v>
      </c>
      <c r="I13" s="98">
        <f>C13*D13*J$5</f>
        <v>0</v>
      </c>
      <c r="J13" s="118"/>
      <c r="K13" s="132"/>
      <c r="L13" s="132"/>
    </row>
    <row r="14" spans="1:12" ht="13.5" thickBot="1">
      <c r="A14" s="134" t="s">
        <v>153</v>
      </c>
      <c r="B14" s="94">
        <v>1</v>
      </c>
      <c r="C14" s="65">
        <f>B14</f>
        <v>1</v>
      </c>
      <c r="D14" s="69">
        <v>1</v>
      </c>
      <c r="E14" s="96">
        <f>C14*D14*B$5</f>
        <v>0.020984</v>
      </c>
      <c r="F14" s="137">
        <f>C14*D14*D$5</f>
        <v>0.002955</v>
      </c>
      <c r="G14" s="93">
        <f>C14*D14*F$5</f>
        <v>0.028142</v>
      </c>
      <c r="H14" s="93">
        <f>C14*D14*H$5</f>
        <v>0.000246</v>
      </c>
      <c r="I14" s="86">
        <f>C14*D14*J$5</f>
        <v>0.0005</v>
      </c>
      <c r="J14" s="118"/>
      <c r="K14" s="132"/>
      <c r="L14" s="132"/>
    </row>
    <row r="15" spans="1:12" ht="13.5" thickBot="1">
      <c r="A15" s="2"/>
      <c r="B15" s="6"/>
      <c r="C15" s="6"/>
      <c r="D15" s="6"/>
      <c r="E15" s="60"/>
      <c r="F15" s="60"/>
      <c r="G15" s="60"/>
      <c r="H15" s="60"/>
      <c r="I15" s="60"/>
      <c r="J15" s="119"/>
      <c r="K15" s="119"/>
      <c r="L15" s="119"/>
    </row>
    <row r="16" spans="1:12" ht="13.5" thickBot="1">
      <c r="A16" s="55" t="s">
        <v>59</v>
      </c>
      <c r="B16" s="309" t="s">
        <v>55</v>
      </c>
      <c r="C16" s="309"/>
      <c r="D16" s="308" t="s">
        <v>0</v>
      </c>
      <c r="E16" s="309"/>
      <c r="F16" s="308" t="s">
        <v>1</v>
      </c>
      <c r="G16" s="309"/>
      <c r="H16" s="308" t="s">
        <v>2</v>
      </c>
      <c r="I16" s="308"/>
      <c r="J16" s="308" t="s">
        <v>6</v>
      </c>
      <c r="K16" s="308"/>
      <c r="L16" s="61" t="s">
        <v>3</v>
      </c>
    </row>
    <row r="17" spans="1:12" ht="24.75" customHeight="1">
      <c r="A17" s="301" t="s">
        <v>152</v>
      </c>
      <c r="B17" s="321">
        <f>B9</f>
        <v>8</v>
      </c>
      <c r="C17" s="305">
        <f>C9</f>
        <v>16</v>
      </c>
      <c r="D17" s="290">
        <f>E9</f>
        <v>3.9307679999999996</v>
      </c>
      <c r="E17" s="314"/>
      <c r="F17" s="292">
        <f>F9</f>
        <v>0.4214592</v>
      </c>
      <c r="G17" s="314"/>
      <c r="H17" s="292">
        <f>G9</f>
        <v>0.4235328</v>
      </c>
      <c r="I17" s="314"/>
      <c r="J17" s="292">
        <f>H9</f>
        <v>0.002592</v>
      </c>
      <c r="K17" s="292"/>
      <c r="L17" s="319">
        <f>I9</f>
        <v>0.020476799999999996</v>
      </c>
    </row>
    <row r="18" spans="1:12" ht="24.75" customHeight="1">
      <c r="A18" s="302"/>
      <c r="B18" s="291"/>
      <c r="C18" s="306"/>
      <c r="D18" s="291"/>
      <c r="E18" s="325"/>
      <c r="F18" s="325"/>
      <c r="G18" s="325"/>
      <c r="H18" s="325"/>
      <c r="I18" s="325"/>
      <c r="J18" s="318"/>
      <c r="K18" s="318"/>
      <c r="L18" s="320"/>
    </row>
    <row r="19" spans="1:12" ht="12.75" customHeight="1">
      <c r="A19" s="287" t="s">
        <v>62</v>
      </c>
      <c r="B19" s="291">
        <f>+B11</f>
        <v>1</v>
      </c>
      <c r="C19" s="306">
        <v>10</v>
      </c>
      <c r="D19" s="335">
        <f>E11</f>
        <v>0.49134599999999995</v>
      </c>
      <c r="E19" s="336"/>
      <c r="F19" s="318">
        <f>F11</f>
        <v>0.0526824</v>
      </c>
      <c r="G19" s="325"/>
      <c r="H19" s="318">
        <f>+G11</f>
        <v>0.0529416</v>
      </c>
      <c r="I19" s="325"/>
      <c r="J19" s="318">
        <f>H11</f>
        <v>0.000324</v>
      </c>
      <c r="K19" s="318"/>
      <c r="L19" s="320">
        <f>I11</f>
        <v>0.0025595999999999995</v>
      </c>
    </row>
    <row r="20" spans="1:12" ht="15.75" customHeight="1">
      <c r="A20" s="287"/>
      <c r="B20" s="300"/>
      <c r="C20" s="289"/>
      <c r="D20" s="300"/>
      <c r="E20" s="336"/>
      <c r="F20" s="325"/>
      <c r="G20" s="325"/>
      <c r="H20" s="325"/>
      <c r="I20" s="325"/>
      <c r="J20" s="318"/>
      <c r="K20" s="318"/>
      <c r="L20" s="320"/>
    </row>
    <row r="21" spans="1:12" ht="27.75" customHeight="1" thickBot="1">
      <c r="A21" s="234" t="s">
        <v>253</v>
      </c>
      <c r="B21" s="94">
        <f>B14+B12+B13</f>
        <v>3</v>
      </c>
      <c r="C21" s="130">
        <f>+C12+C14+C13</f>
        <v>5</v>
      </c>
      <c r="D21" s="298">
        <f>+E12+E14+E13</f>
        <v>4.217784</v>
      </c>
      <c r="E21" s="313"/>
      <c r="F21" s="297">
        <f>F12+F14+F13</f>
        <v>0.5939550000000001</v>
      </c>
      <c r="G21" s="313"/>
      <c r="H21" s="297">
        <f>G12+G14+G13</f>
        <v>5.656542</v>
      </c>
      <c r="I21" s="313"/>
      <c r="J21" s="297">
        <f>H14+H12+H13</f>
        <v>0.049446000000000004</v>
      </c>
      <c r="K21" s="297"/>
      <c r="L21" s="86">
        <f>I14+I12+I13</f>
        <v>0.1005</v>
      </c>
    </row>
    <row r="22" spans="1:12" ht="13.5" thickBot="1">
      <c r="A22" s="237" t="s">
        <v>251</v>
      </c>
      <c r="B22" s="1"/>
      <c r="C22" s="2"/>
      <c r="D22" s="330">
        <f>SUM(D17:E21)</f>
        <v>8.639897999999999</v>
      </c>
      <c r="E22" s="331"/>
      <c r="F22" s="330">
        <f>SUM(F17:G21)</f>
        <v>1.0680966</v>
      </c>
      <c r="G22" s="331"/>
      <c r="H22" s="330">
        <f>SUM(H17:I21)</f>
        <v>6.1330164</v>
      </c>
      <c r="I22" s="331"/>
      <c r="J22" s="330">
        <f>SUM(J17:K21)</f>
        <v>0.052362000000000006</v>
      </c>
      <c r="K22" s="331"/>
      <c r="L22" s="141">
        <f>SUM(L17:L21)</f>
        <v>0.1235364</v>
      </c>
    </row>
    <row r="24" ht="12.75">
      <c r="A24" s="10"/>
    </row>
    <row r="25" ht="12.75">
      <c r="A25" s="10"/>
    </row>
    <row r="26" ht="12.75">
      <c r="L26" s="54"/>
    </row>
  </sheetData>
  <mergeCells count="63">
    <mergeCell ref="K9:K10"/>
    <mergeCell ref="L9:L10"/>
    <mergeCell ref="J9:J10"/>
    <mergeCell ref="A9:A10"/>
    <mergeCell ref="B9:B10"/>
    <mergeCell ref="C9:C10"/>
    <mergeCell ref="D9:D10"/>
    <mergeCell ref="E9:E10"/>
    <mergeCell ref="F9:F10"/>
    <mergeCell ref="L17:L18"/>
    <mergeCell ref="D17:E18"/>
    <mergeCell ref="F17:G18"/>
    <mergeCell ref="H17:I18"/>
    <mergeCell ref="J17:K18"/>
    <mergeCell ref="A17:A18"/>
    <mergeCell ref="B17:B18"/>
    <mergeCell ref="C17:C18"/>
    <mergeCell ref="J19:K20"/>
    <mergeCell ref="A19:A20"/>
    <mergeCell ref="B19:B20"/>
    <mergeCell ref="C19:C20"/>
    <mergeCell ref="L19:L20"/>
    <mergeCell ref="D19:E20"/>
    <mergeCell ref="F19:G20"/>
    <mergeCell ref="H19:I20"/>
    <mergeCell ref="F2:G2"/>
    <mergeCell ref="J22:K22"/>
    <mergeCell ref="J21:K21"/>
    <mergeCell ref="D21:E21"/>
    <mergeCell ref="F21:G21"/>
    <mergeCell ref="H21:I21"/>
    <mergeCell ref="D22:E22"/>
    <mergeCell ref="F22:G22"/>
    <mergeCell ref="H22:I22"/>
    <mergeCell ref="J16:K16"/>
    <mergeCell ref="D2:E2"/>
    <mergeCell ref="D3:E3"/>
    <mergeCell ref="B2:C2"/>
    <mergeCell ref="D5:E5"/>
    <mergeCell ref="H2:I2"/>
    <mergeCell ref="J3:K3"/>
    <mergeCell ref="J4:K4"/>
    <mergeCell ref="J5:K5"/>
    <mergeCell ref="J2:K2"/>
    <mergeCell ref="H3:I3"/>
    <mergeCell ref="H4:I4"/>
    <mergeCell ref="H5:I5"/>
    <mergeCell ref="F3:G3"/>
    <mergeCell ref="F5:G5"/>
    <mergeCell ref="B16:C16"/>
    <mergeCell ref="B7:D7"/>
    <mergeCell ref="E7:I7"/>
    <mergeCell ref="G9:G10"/>
    <mergeCell ref="H9:H10"/>
    <mergeCell ref="I9:I10"/>
    <mergeCell ref="D16:E16"/>
    <mergeCell ref="B3:C3"/>
    <mergeCell ref="F16:G16"/>
    <mergeCell ref="H16:I16"/>
    <mergeCell ref="B4:C4"/>
    <mergeCell ref="D4:E4"/>
    <mergeCell ref="F4:G4"/>
    <mergeCell ref="B5:C5"/>
  </mergeCells>
  <printOptions horizontalCentered="1"/>
  <pageMargins left="0.75" right="0.75" top="1.3" bottom="0.5" header="0.75" footer="0.5"/>
  <pageSetup firstPageNumber="3" useFirstPageNumber="1" horizontalDpi="600" verticalDpi="600" orientation="landscape" scale="90" r:id="rId1"/>
  <headerFooter alignWithMargins="0">
    <oddHeader>&amp;C&amp;"Arial,Bold"&amp;12Construction Vehicle Emissions 
Phase 3 - Structural Steel
</oddHeader>
    <oddFooter>&amp;L&amp;8M:\DBS\2371 Air Liquide\&amp;F:&amp;A&amp;C&amp;8B-10&amp;R&amp;8&amp;D</oddFooter>
  </headerFooter>
</worksheet>
</file>

<file path=xl/worksheets/sheet11.xml><?xml version="1.0" encoding="utf-8"?>
<worksheet xmlns="http://schemas.openxmlformats.org/spreadsheetml/2006/main" xmlns:r="http://schemas.openxmlformats.org/officeDocument/2006/relationships">
  <dimension ref="A1:L26"/>
  <sheetViews>
    <sheetView zoomScale="80" zoomScaleNormal="80" workbookViewId="0" topLeftCell="A7">
      <selection activeCell="E11" sqref="E11"/>
    </sheetView>
  </sheetViews>
  <sheetFormatPr defaultColWidth="9.140625" defaultRowHeight="12.75"/>
  <cols>
    <col min="1" max="1" width="19.28125" style="0" customWidth="1"/>
    <col min="2" max="2" width="10.00390625" style="0" customWidth="1"/>
    <col min="3" max="3" width="10.7109375" style="0" customWidth="1"/>
    <col min="5" max="6" width="10.7109375" style="0" customWidth="1"/>
    <col min="7" max="7" width="9.8515625" style="0" customWidth="1"/>
    <col min="8" max="8" width="10.28125" style="0" customWidth="1"/>
    <col min="9" max="9" width="9.7109375" style="0" customWidth="1"/>
    <col min="10" max="11" width="10.57421875" style="0" customWidth="1"/>
  </cols>
  <sheetData>
    <row r="1" spans="1:11" ht="13.5" thickBot="1">
      <c r="A1" s="17" t="s">
        <v>165</v>
      </c>
      <c r="B1" s="17"/>
      <c r="C1" s="17"/>
      <c r="D1" s="17"/>
      <c r="E1" s="17"/>
      <c r="F1" s="17"/>
      <c r="G1" s="17"/>
      <c r="H1" s="17"/>
      <c r="I1" s="17"/>
      <c r="J1" s="17"/>
      <c r="K1" s="17"/>
    </row>
    <row r="2" spans="1:11" ht="30" customHeight="1" thickBot="1">
      <c r="A2" s="135" t="s">
        <v>51</v>
      </c>
      <c r="B2" s="322" t="s">
        <v>142</v>
      </c>
      <c r="C2" s="329"/>
      <c r="D2" s="322" t="s">
        <v>143</v>
      </c>
      <c r="E2" s="323"/>
      <c r="F2" s="322" t="s">
        <v>144</v>
      </c>
      <c r="G2" s="329"/>
      <c r="H2" s="322" t="s">
        <v>145</v>
      </c>
      <c r="I2" s="323"/>
      <c r="J2" s="322" t="s">
        <v>146</v>
      </c>
      <c r="K2" s="323"/>
    </row>
    <row r="3" spans="1:11" ht="25.5">
      <c r="A3" s="139" t="s">
        <v>52</v>
      </c>
      <c r="B3" s="321">
        <v>0.015165</v>
      </c>
      <c r="C3" s="314"/>
      <c r="D3" s="314">
        <v>0.001626</v>
      </c>
      <c r="E3" s="314"/>
      <c r="F3" s="314">
        <v>0.001634</v>
      </c>
      <c r="G3" s="314"/>
      <c r="H3" s="314">
        <v>1E-05</v>
      </c>
      <c r="I3" s="314"/>
      <c r="J3" s="314">
        <v>7.9E-05</v>
      </c>
      <c r="K3" s="324"/>
    </row>
    <row r="4" spans="1:11" ht="12.75">
      <c r="A4" s="140" t="s">
        <v>53</v>
      </c>
      <c r="B4" s="310">
        <v>0.015165</v>
      </c>
      <c r="C4" s="311"/>
      <c r="D4" s="311">
        <v>0.001626</v>
      </c>
      <c r="E4" s="311"/>
      <c r="F4" s="311">
        <v>0.001634</v>
      </c>
      <c r="G4" s="311"/>
      <c r="H4" s="325">
        <v>1E-05</v>
      </c>
      <c r="I4" s="325"/>
      <c r="J4" s="325">
        <v>7.9E-05</v>
      </c>
      <c r="K4" s="326"/>
    </row>
    <row r="5" spans="1:11" ht="13.5" thickBot="1">
      <c r="A5" s="134" t="s">
        <v>54</v>
      </c>
      <c r="B5" s="312">
        <v>0.020984</v>
      </c>
      <c r="C5" s="313"/>
      <c r="D5" s="313">
        <v>0.002955</v>
      </c>
      <c r="E5" s="313"/>
      <c r="F5" s="313">
        <v>0.028142</v>
      </c>
      <c r="G5" s="313"/>
      <c r="H5" s="313">
        <v>0.000246</v>
      </c>
      <c r="I5" s="313"/>
      <c r="J5" s="327">
        <v>0.0005</v>
      </c>
      <c r="K5" s="328"/>
    </row>
    <row r="6" ht="13.5" thickBot="1"/>
    <row r="7" spans="1:12" ht="13.5" thickBot="1">
      <c r="A7" s="59"/>
      <c r="B7" s="316" t="s">
        <v>55</v>
      </c>
      <c r="C7" s="317"/>
      <c r="D7" s="315"/>
      <c r="E7" s="316" t="s">
        <v>56</v>
      </c>
      <c r="F7" s="317"/>
      <c r="G7" s="317"/>
      <c r="H7" s="317"/>
      <c r="I7" s="315"/>
      <c r="J7" s="23"/>
      <c r="K7" s="23"/>
      <c r="L7" s="23"/>
    </row>
    <row r="8" spans="1:12" ht="39" thickBot="1">
      <c r="A8" s="45" t="s">
        <v>59</v>
      </c>
      <c r="B8" s="121" t="s">
        <v>57</v>
      </c>
      <c r="C8" s="131" t="s">
        <v>58</v>
      </c>
      <c r="D8" s="120" t="s">
        <v>154</v>
      </c>
      <c r="E8" s="97" t="s">
        <v>147</v>
      </c>
      <c r="F8" s="15" t="s">
        <v>148</v>
      </c>
      <c r="G8" s="138" t="s">
        <v>149</v>
      </c>
      <c r="H8" s="138" t="s">
        <v>150</v>
      </c>
      <c r="I8" s="15" t="s">
        <v>151</v>
      </c>
      <c r="J8" s="43"/>
      <c r="K8" s="122"/>
      <c r="L8" s="122"/>
    </row>
    <row r="9" spans="1:12" ht="12.75" customHeight="1">
      <c r="A9" s="301" t="s">
        <v>60</v>
      </c>
      <c r="B9" s="321">
        <v>15</v>
      </c>
      <c r="C9" s="314">
        <f>B9*2</f>
        <v>30</v>
      </c>
      <c r="D9" s="324">
        <v>16.2</v>
      </c>
      <c r="E9" s="290">
        <f>C9*D9*B$3</f>
        <v>7.37019</v>
      </c>
      <c r="F9" s="295">
        <f>C9*D9*D$3</f>
        <v>0.790236</v>
      </c>
      <c r="G9" s="318">
        <f>C9*D9*F$3</f>
        <v>0.794124</v>
      </c>
      <c r="H9" s="318">
        <f>C9*D9*H$3</f>
        <v>0.004860000000000001</v>
      </c>
      <c r="I9" s="319">
        <f>C9*D9*J$3</f>
        <v>0.038394</v>
      </c>
      <c r="J9" s="294"/>
      <c r="K9" s="293"/>
      <c r="L9" s="293"/>
    </row>
    <row r="10" spans="1:12" ht="12.75">
      <c r="A10" s="302"/>
      <c r="B10" s="291"/>
      <c r="C10" s="325"/>
      <c r="D10" s="326"/>
      <c r="E10" s="335"/>
      <c r="F10" s="296"/>
      <c r="G10" s="318"/>
      <c r="H10" s="318"/>
      <c r="I10" s="320"/>
      <c r="J10" s="294"/>
      <c r="K10" s="293"/>
      <c r="L10" s="293"/>
    </row>
    <row r="11" spans="1:12" s="92" customFormat="1" ht="12.75">
      <c r="A11" s="133" t="s">
        <v>53</v>
      </c>
      <c r="B11" s="91">
        <v>1</v>
      </c>
      <c r="C11" s="16">
        <f>B11*2</f>
        <v>2</v>
      </c>
      <c r="D11" s="89">
        <v>16.2</v>
      </c>
      <c r="E11" s="95">
        <f>C11*D11*B$3</f>
        <v>0.49134599999999995</v>
      </c>
      <c r="F11" s="136">
        <f>C11*D11*D$3</f>
        <v>0.0526824</v>
      </c>
      <c r="G11" s="19">
        <f>C11*D11*F$3</f>
        <v>0.0529416</v>
      </c>
      <c r="H11" s="19">
        <f>C11*D11*H$3</f>
        <v>0.000324</v>
      </c>
      <c r="I11" s="98">
        <f>C11*D11*J$3</f>
        <v>0.0025595999999999995</v>
      </c>
      <c r="J11" s="118"/>
      <c r="K11" s="132"/>
      <c r="L11" s="132"/>
    </row>
    <row r="12" spans="1:12" ht="12.75">
      <c r="A12" s="117" t="s">
        <v>61</v>
      </c>
      <c r="B12" s="91">
        <v>2</v>
      </c>
      <c r="C12" s="16">
        <f>B12*2</f>
        <v>4</v>
      </c>
      <c r="D12" s="89">
        <v>50</v>
      </c>
      <c r="E12" s="95">
        <f>C12*D12*B$5</f>
        <v>4.1968</v>
      </c>
      <c r="F12" s="136">
        <f>C12*D12*D$5</f>
        <v>0.5910000000000001</v>
      </c>
      <c r="G12" s="19">
        <f>C12*D12*F$5</f>
        <v>5.6284</v>
      </c>
      <c r="H12" s="19">
        <f>C12*D12*H$5</f>
        <v>0.0492</v>
      </c>
      <c r="I12" s="98">
        <f>C12*D12*J$5</f>
        <v>0.1</v>
      </c>
      <c r="J12" s="118"/>
      <c r="K12" s="132"/>
      <c r="L12" s="132"/>
    </row>
    <row r="13" spans="1:12" ht="25.5">
      <c r="A13" s="117" t="s">
        <v>164</v>
      </c>
      <c r="B13" s="142">
        <v>0</v>
      </c>
      <c r="C13" s="16">
        <f>B13*2</f>
        <v>0</v>
      </c>
      <c r="D13" s="143">
        <v>50</v>
      </c>
      <c r="E13" s="95">
        <f>C13*D13*B$5</f>
        <v>0</v>
      </c>
      <c r="F13" s="136">
        <f>C13*D13*D$5</f>
        <v>0</v>
      </c>
      <c r="G13" s="19">
        <f>C13*D13*F$5</f>
        <v>0</v>
      </c>
      <c r="H13" s="19">
        <f>C13*D13*H$5</f>
        <v>0</v>
      </c>
      <c r="I13" s="98">
        <f>C13*D13*J$5</f>
        <v>0</v>
      </c>
      <c r="J13" s="118"/>
      <c r="K13" s="132"/>
      <c r="L13" s="132"/>
    </row>
    <row r="14" spans="1:12" ht="13.5" thickBot="1">
      <c r="A14" s="134" t="s">
        <v>153</v>
      </c>
      <c r="B14" s="94">
        <v>1</v>
      </c>
      <c r="C14" s="65">
        <f>B14</f>
        <v>1</v>
      </c>
      <c r="D14" s="69">
        <v>1</v>
      </c>
      <c r="E14" s="96">
        <f>C14*D14*B$5</f>
        <v>0.020984</v>
      </c>
      <c r="F14" s="137">
        <f>C14*D14*D$5</f>
        <v>0.002955</v>
      </c>
      <c r="G14" s="93">
        <f>C14*D14*F$5</f>
        <v>0.028142</v>
      </c>
      <c r="H14" s="93">
        <f>C14*D14*H$5</f>
        <v>0.000246</v>
      </c>
      <c r="I14" s="86">
        <f>C14*D14*J$5</f>
        <v>0.0005</v>
      </c>
      <c r="J14" s="118"/>
      <c r="K14" s="132"/>
      <c r="L14" s="132"/>
    </row>
    <row r="15" spans="1:12" ht="13.5" thickBot="1">
      <c r="A15" s="2"/>
      <c r="B15" s="6"/>
      <c r="C15" s="6"/>
      <c r="D15" s="6"/>
      <c r="E15" s="60"/>
      <c r="F15" s="60"/>
      <c r="G15" s="60"/>
      <c r="H15" s="60"/>
      <c r="I15" s="60"/>
      <c r="J15" s="119"/>
      <c r="K15" s="119"/>
      <c r="L15" s="119"/>
    </row>
    <row r="16" spans="1:12" ht="13.5" thickBot="1">
      <c r="A16" s="55" t="s">
        <v>59</v>
      </c>
      <c r="B16" s="309" t="s">
        <v>55</v>
      </c>
      <c r="C16" s="309"/>
      <c r="D16" s="308" t="s">
        <v>0</v>
      </c>
      <c r="E16" s="309"/>
      <c r="F16" s="308" t="s">
        <v>1</v>
      </c>
      <c r="G16" s="309"/>
      <c r="H16" s="308" t="s">
        <v>2</v>
      </c>
      <c r="I16" s="308"/>
      <c r="J16" s="308" t="s">
        <v>6</v>
      </c>
      <c r="K16" s="308"/>
      <c r="L16" s="61" t="s">
        <v>3</v>
      </c>
    </row>
    <row r="17" spans="1:12" ht="24.75" customHeight="1">
      <c r="A17" s="301" t="s">
        <v>152</v>
      </c>
      <c r="B17" s="321">
        <f>B9</f>
        <v>15</v>
      </c>
      <c r="C17" s="305">
        <f>C9</f>
        <v>30</v>
      </c>
      <c r="D17" s="290">
        <f>E9</f>
        <v>7.37019</v>
      </c>
      <c r="E17" s="314"/>
      <c r="F17" s="292">
        <f>F9</f>
        <v>0.790236</v>
      </c>
      <c r="G17" s="314"/>
      <c r="H17" s="292">
        <f>G9</f>
        <v>0.794124</v>
      </c>
      <c r="I17" s="314"/>
      <c r="J17" s="292">
        <f>H9</f>
        <v>0.004860000000000001</v>
      </c>
      <c r="K17" s="292"/>
      <c r="L17" s="319">
        <f>I9</f>
        <v>0.038394</v>
      </c>
    </row>
    <row r="18" spans="1:12" ht="24.75" customHeight="1">
      <c r="A18" s="302"/>
      <c r="B18" s="291"/>
      <c r="C18" s="306"/>
      <c r="D18" s="291"/>
      <c r="E18" s="325"/>
      <c r="F18" s="325"/>
      <c r="G18" s="325"/>
      <c r="H18" s="325"/>
      <c r="I18" s="325"/>
      <c r="J18" s="318"/>
      <c r="K18" s="318"/>
      <c r="L18" s="320"/>
    </row>
    <row r="19" spans="1:12" ht="12.75" customHeight="1">
      <c r="A19" s="287" t="s">
        <v>62</v>
      </c>
      <c r="B19" s="291">
        <f>+B11</f>
        <v>1</v>
      </c>
      <c r="C19" s="306">
        <v>10</v>
      </c>
      <c r="D19" s="335">
        <f>E11</f>
        <v>0.49134599999999995</v>
      </c>
      <c r="E19" s="336"/>
      <c r="F19" s="318">
        <f>F11</f>
        <v>0.0526824</v>
      </c>
      <c r="G19" s="325"/>
      <c r="H19" s="318">
        <f>+G11</f>
        <v>0.0529416</v>
      </c>
      <c r="I19" s="325"/>
      <c r="J19" s="318">
        <f>H11</f>
        <v>0.000324</v>
      </c>
      <c r="K19" s="318"/>
      <c r="L19" s="320">
        <f>I11</f>
        <v>0.0025595999999999995</v>
      </c>
    </row>
    <row r="20" spans="1:12" ht="15.75" customHeight="1">
      <c r="A20" s="287"/>
      <c r="B20" s="300"/>
      <c r="C20" s="289"/>
      <c r="D20" s="300"/>
      <c r="E20" s="336"/>
      <c r="F20" s="325"/>
      <c r="G20" s="325"/>
      <c r="H20" s="325"/>
      <c r="I20" s="325"/>
      <c r="J20" s="318"/>
      <c r="K20" s="318"/>
      <c r="L20" s="320"/>
    </row>
    <row r="21" spans="1:12" ht="27.75" customHeight="1" thickBot="1">
      <c r="A21" s="234" t="s">
        <v>253</v>
      </c>
      <c r="B21" s="94">
        <f>B14+B12+B13</f>
        <v>3</v>
      </c>
      <c r="C21" s="130">
        <f>+C12+C14+C13</f>
        <v>5</v>
      </c>
      <c r="D21" s="298">
        <f>+E12+E14+E13</f>
        <v>4.217784</v>
      </c>
      <c r="E21" s="313"/>
      <c r="F21" s="297">
        <f>F12+F14+F13</f>
        <v>0.5939550000000001</v>
      </c>
      <c r="G21" s="313"/>
      <c r="H21" s="297">
        <f>G12+G14+G13</f>
        <v>5.656542</v>
      </c>
      <c r="I21" s="313"/>
      <c r="J21" s="297">
        <f>H14+H12+H13</f>
        <v>0.049446000000000004</v>
      </c>
      <c r="K21" s="297"/>
      <c r="L21" s="86">
        <f>I14+I12+I13</f>
        <v>0.1005</v>
      </c>
    </row>
    <row r="22" spans="1:12" ht="13.5" thickBot="1">
      <c r="A22" s="237" t="s">
        <v>251</v>
      </c>
      <c r="B22" s="1"/>
      <c r="C22" s="2"/>
      <c r="D22" s="330">
        <f>SUM(D17:E21)</f>
        <v>12.07932</v>
      </c>
      <c r="E22" s="331"/>
      <c r="F22" s="330">
        <f>SUM(F17:G21)</f>
        <v>1.4368734</v>
      </c>
      <c r="G22" s="331"/>
      <c r="H22" s="330">
        <f>SUM(H17:I21)</f>
        <v>6.5036076000000005</v>
      </c>
      <c r="I22" s="331"/>
      <c r="J22" s="330">
        <f>SUM(J17:K21)</f>
        <v>0.054630000000000005</v>
      </c>
      <c r="K22" s="331"/>
      <c r="L22" s="141">
        <f>SUM(L17:L21)</f>
        <v>0.1414536</v>
      </c>
    </row>
    <row r="24" ht="12.75">
      <c r="A24" s="10"/>
    </row>
    <row r="25" ht="12.75">
      <c r="A25" s="10"/>
    </row>
    <row r="26" ht="12.75">
      <c r="L26" s="54"/>
    </row>
  </sheetData>
  <mergeCells count="63">
    <mergeCell ref="F4:G4"/>
    <mergeCell ref="B5:C5"/>
    <mergeCell ref="F3:G3"/>
    <mergeCell ref="F5:G5"/>
    <mergeCell ref="B3:C3"/>
    <mergeCell ref="B16:C16"/>
    <mergeCell ref="B7:D7"/>
    <mergeCell ref="E7:I7"/>
    <mergeCell ref="G9:G10"/>
    <mergeCell ref="H9:H10"/>
    <mergeCell ref="I9:I10"/>
    <mergeCell ref="D16:E16"/>
    <mergeCell ref="H2:I2"/>
    <mergeCell ref="J3:K3"/>
    <mergeCell ref="J4:K4"/>
    <mergeCell ref="J5:K5"/>
    <mergeCell ref="J2:K2"/>
    <mergeCell ref="H3:I3"/>
    <mergeCell ref="H4:I4"/>
    <mergeCell ref="H5:I5"/>
    <mergeCell ref="D2:E2"/>
    <mergeCell ref="D3:E3"/>
    <mergeCell ref="B2:C2"/>
    <mergeCell ref="D5:E5"/>
    <mergeCell ref="B4:C4"/>
    <mergeCell ref="D4:E4"/>
    <mergeCell ref="F2:G2"/>
    <mergeCell ref="J22:K22"/>
    <mergeCell ref="J21:K21"/>
    <mergeCell ref="D21:E21"/>
    <mergeCell ref="F21:G21"/>
    <mergeCell ref="H21:I21"/>
    <mergeCell ref="D22:E22"/>
    <mergeCell ref="F22:G22"/>
    <mergeCell ref="H22:I22"/>
    <mergeCell ref="J16:K16"/>
    <mergeCell ref="L19:L20"/>
    <mergeCell ref="D19:E20"/>
    <mergeCell ref="F19:G20"/>
    <mergeCell ref="H19:I20"/>
    <mergeCell ref="L17:L18"/>
    <mergeCell ref="D17:E18"/>
    <mergeCell ref="F17:G18"/>
    <mergeCell ref="H17:I18"/>
    <mergeCell ref="J17:K18"/>
    <mergeCell ref="L9:L10"/>
    <mergeCell ref="J9:J10"/>
    <mergeCell ref="A9:A10"/>
    <mergeCell ref="B9:B10"/>
    <mergeCell ref="C9:C10"/>
    <mergeCell ref="D9:D10"/>
    <mergeCell ref="E9:E10"/>
    <mergeCell ref="F9:F10"/>
    <mergeCell ref="A19:A20"/>
    <mergeCell ref="B19:B20"/>
    <mergeCell ref="C19:C20"/>
    <mergeCell ref="K9:K10"/>
    <mergeCell ref="A17:A18"/>
    <mergeCell ref="B17:B18"/>
    <mergeCell ref="C17:C18"/>
    <mergeCell ref="J19:K20"/>
    <mergeCell ref="F16:G16"/>
    <mergeCell ref="H16:I16"/>
  </mergeCells>
  <printOptions horizontalCentered="1"/>
  <pageMargins left="0.75" right="0.75" top="1.3" bottom="0.5" header="0.75" footer="0.5"/>
  <pageSetup firstPageNumber="3" useFirstPageNumber="1" horizontalDpi="600" verticalDpi="600" orientation="landscape" scale="90" r:id="rId1"/>
  <headerFooter alignWithMargins="0">
    <oddHeader>&amp;C&amp;"Arial,Bold"&amp;12Construction Vehicle Emissions 
Phase 4 - Piping Installation
</oddHeader>
    <oddFooter>&amp;L&amp;8M:\DBS\2371 Air Liquide\&amp;F:&amp;A&amp;C&amp;8B-11&amp;R&amp;8&amp;D</oddFooter>
  </headerFooter>
</worksheet>
</file>

<file path=xl/worksheets/sheet12.xml><?xml version="1.0" encoding="utf-8"?>
<worksheet xmlns="http://schemas.openxmlformats.org/spreadsheetml/2006/main" xmlns:r="http://schemas.openxmlformats.org/officeDocument/2006/relationships">
  <dimension ref="A1:L26"/>
  <sheetViews>
    <sheetView zoomScale="80" zoomScaleNormal="80" workbookViewId="0" topLeftCell="A1">
      <selection activeCell="A17" sqref="A17:A22"/>
    </sheetView>
  </sheetViews>
  <sheetFormatPr defaultColWidth="9.140625" defaultRowHeight="12.75"/>
  <cols>
    <col min="1" max="1" width="19.28125" style="0" customWidth="1"/>
    <col min="2" max="2" width="10.00390625" style="0" customWidth="1"/>
    <col min="3" max="3" width="10.7109375" style="0" customWidth="1"/>
    <col min="5" max="6" width="10.7109375" style="0" customWidth="1"/>
    <col min="7" max="7" width="9.8515625" style="0" customWidth="1"/>
    <col min="8" max="8" width="10.28125" style="0" customWidth="1"/>
    <col min="9" max="9" width="9.7109375" style="0" customWidth="1"/>
    <col min="10" max="11" width="10.57421875" style="0" customWidth="1"/>
  </cols>
  <sheetData>
    <row r="1" spans="1:11" ht="13.5" thickBot="1">
      <c r="A1" s="17" t="s">
        <v>165</v>
      </c>
      <c r="B1" s="17"/>
      <c r="C1" s="17"/>
      <c r="D1" s="17"/>
      <c r="E1" s="17"/>
      <c r="F1" s="17"/>
      <c r="G1" s="17"/>
      <c r="H1" s="17"/>
      <c r="I1" s="17"/>
      <c r="J1" s="17"/>
      <c r="K1" s="17"/>
    </row>
    <row r="2" spans="1:11" ht="30" customHeight="1" thickBot="1">
      <c r="A2" s="135" t="s">
        <v>51</v>
      </c>
      <c r="B2" s="322" t="s">
        <v>142</v>
      </c>
      <c r="C2" s="329"/>
      <c r="D2" s="322" t="s">
        <v>143</v>
      </c>
      <c r="E2" s="323"/>
      <c r="F2" s="322" t="s">
        <v>144</v>
      </c>
      <c r="G2" s="329"/>
      <c r="H2" s="322" t="s">
        <v>145</v>
      </c>
      <c r="I2" s="323"/>
      <c r="J2" s="322" t="s">
        <v>146</v>
      </c>
      <c r="K2" s="323"/>
    </row>
    <row r="3" spans="1:11" ht="25.5">
      <c r="A3" s="139" t="s">
        <v>52</v>
      </c>
      <c r="B3" s="321">
        <v>0.015165</v>
      </c>
      <c r="C3" s="314"/>
      <c r="D3" s="314">
        <v>0.001626</v>
      </c>
      <c r="E3" s="314"/>
      <c r="F3" s="314">
        <v>0.001634</v>
      </c>
      <c r="G3" s="314"/>
      <c r="H3" s="314">
        <v>1E-05</v>
      </c>
      <c r="I3" s="314"/>
      <c r="J3" s="314">
        <v>7.9E-05</v>
      </c>
      <c r="K3" s="324"/>
    </row>
    <row r="4" spans="1:11" ht="12.75">
      <c r="A4" s="140" t="s">
        <v>53</v>
      </c>
      <c r="B4" s="310">
        <v>0.015165</v>
      </c>
      <c r="C4" s="311"/>
      <c r="D4" s="311">
        <v>0.001626</v>
      </c>
      <c r="E4" s="311"/>
      <c r="F4" s="311">
        <v>0.001634</v>
      </c>
      <c r="G4" s="311"/>
      <c r="H4" s="325">
        <v>1E-05</v>
      </c>
      <c r="I4" s="325"/>
      <c r="J4" s="325">
        <v>7.9E-05</v>
      </c>
      <c r="K4" s="326"/>
    </row>
    <row r="5" spans="1:11" ht="13.5" thickBot="1">
      <c r="A5" s="134" t="s">
        <v>54</v>
      </c>
      <c r="B5" s="312">
        <v>0.020984</v>
      </c>
      <c r="C5" s="313"/>
      <c r="D5" s="313">
        <v>0.002955</v>
      </c>
      <c r="E5" s="313"/>
      <c r="F5" s="313">
        <v>0.028142</v>
      </c>
      <c r="G5" s="313"/>
      <c r="H5" s="313">
        <v>0.000246</v>
      </c>
      <c r="I5" s="313"/>
      <c r="J5" s="327">
        <v>0.0005</v>
      </c>
      <c r="K5" s="328"/>
    </row>
    <row r="6" ht="13.5" thickBot="1"/>
    <row r="7" spans="1:12" ht="13.5" thickBot="1">
      <c r="A7" s="59"/>
      <c r="B7" s="316" t="s">
        <v>55</v>
      </c>
      <c r="C7" s="317"/>
      <c r="D7" s="315"/>
      <c r="E7" s="316" t="s">
        <v>56</v>
      </c>
      <c r="F7" s="317"/>
      <c r="G7" s="317"/>
      <c r="H7" s="317"/>
      <c r="I7" s="315"/>
      <c r="J7" s="23"/>
      <c r="K7" s="23"/>
      <c r="L7" s="23"/>
    </row>
    <row r="8" spans="1:12" ht="39" thickBot="1">
      <c r="A8" s="45" t="s">
        <v>59</v>
      </c>
      <c r="B8" s="121" t="s">
        <v>57</v>
      </c>
      <c r="C8" s="131" t="s">
        <v>58</v>
      </c>
      <c r="D8" s="120" t="s">
        <v>154</v>
      </c>
      <c r="E8" s="97" t="s">
        <v>147</v>
      </c>
      <c r="F8" s="15" t="s">
        <v>148</v>
      </c>
      <c r="G8" s="138" t="s">
        <v>149</v>
      </c>
      <c r="H8" s="138" t="s">
        <v>150</v>
      </c>
      <c r="I8" s="15" t="s">
        <v>151</v>
      </c>
      <c r="J8" s="43"/>
      <c r="K8" s="122"/>
      <c r="L8" s="122"/>
    </row>
    <row r="9" spans="1:12" ht="12.75" customHeight="1">
      <c r="A9" s="301" t="s">
        <v>60</v>
      </c>
      <c r="B9" s="321">
        <v>8</v>
      </c>
      <c r="C9" s="314">
        <f>B9*2</f>
        <v>16</v>
      </c>
      <c r="D9" s="324">
        <v>16.2</v>
      </c>
      <c r="E9" s="290">
        <f>C9*D9*B$3</f>
        <v>3.9307679999999996</v>
      </c>
      <c r="F9" s="295">
        <f>C9*D9*D$3</f>
        <v>0.4214592</v>
      </c>
      <c r="G9" s="318">
        <f>C9*D9*F$3</f>
        <v>0.4235328</v>
      </c>
      <c r="H9" s="318">
        <f>C9*D9*H$3</f>
        <v>0.002592</v>
      </c>
      <c r="I9" s="319">
        <f>C9*D9*J$3</f>
        <v>0.020476799999999996</v>
      </c>
      <c r="J9" s="294"/>
      <c r="K9" s="293"/>
      <c r="L9" s="293"/>
    </row>
    <row r="10" spans="1:12" ht="12.75">
      <c r="A10" s="302"/>
      <c r="B10" s="291"/>
      <c r="C10" s="325"/>
      <c r="D10" s="326"/>
      <c r="E10" s="335"/>
      <c r="F10" s="296"/>
      <c r="G10" s="318"/>
      <c r="H10" s="318"/>
      <c r="I10" s="320"/>
      <c r="J10" s="294"/>
      <c r="K10" s="293"/>
      <c r="L10" s="293"/>
    </row>
    <row r="11" spans="1:12" s="92" customFormat="1" ht="12.75">
      <c r="A11" s="133" t="s">
        <v>53</v>
      </c>
      <c r="B11" s="91">
        <v>0</v>
      </c>
      <c r="C11" s="16">
        <f>B11*2</f>
        <v>0</v>
      </c>
      <c r="D11" s="89">
        <v>16.2</v>
      </c>
      <c r="E11" s="95">
        <f>C11*D11*B$3</f>
        <v>0</v>
      </c>
      <c r="F11" s="136">
        <f>C11*D11*D$3</f>
        <v>0</v>
      </c>
      <c r="G11" s="19">
        <f>C11*D11*F$3</f>
        <v>0</v>
      </c>
      <c r="H11" s="19">
        <f>C11*D11*H$3</f>
        <v>0</v>
      </c>
      <c r="I11" s="98">
        <f>C11*D11*J$3</f>
        <v>0</v>
      </c>
      <c r="J11" s="118"/>
      <c r="K11" s="132"/>
      <c r="L11" s="132"/>
    </row>
    <row r="12" spans="1:12" ht="12.75">
      <c r="A12" s="117" t="s">
        <v>61</v>
      </c>
      <c r="B12" s="91">
        <v>0</v>
      </c>
      <c r="C12" s="16">
        <f>B12*2</f>
        <v>0</v>
      </c>
      <c r="D12" s="89">
        <v>50</v>
      </c>
      <c r="E12" s="95">
        <f>C12*D12*B$5</f>
        <v>0</v>
      </c>
      <c r="F12" s="136">
        <f>C12*D12*D$5</f>
        <v>0</v>
      </c>
      <c r="G12" s="19">
        <f>C12*D12*F$5</f>
        <v>0</v>
      </c>
      <c r="H12" s="19">
        <f>C12*D12*H$5</f>
        <v>0</v>
      </c>
      <c r="I12" s="98">
        <f>C12*D12*J$5</f>
        <v>0</v>
      </c>
      <c r="J12" s="118"/>
      <c r="K12" s="132"/>
      <c r="L12" s="132"/>
    </row>
    <row r="13" spans="1:12" ht="25.5">
      <c r="A13" s="117" t="s">
        <v>164</v>
      </c>
      <c r="B13" s="142">
        <v>0</v>
      </c>
      <c r="C13" s="16">
        <f>B13*2</f>
        <v>0</v>
      </c>
      <c r="D13" s="143">
        <v>50</v>
      </c>
      <c r="E13" s="95">
        <f>C13*D13*B$5</f>
        <v>0</v>
      </c>
      <c r="F13" s="136">
        <f>C13*D13*D$5</f>
        <v>0</v>
      </c>
      <c r="G13" s="19">
        <f>C13*D13*F$5</f>
        <v>0</v>
      </c>
      <c r="H13" s="19">
        <f>C13*D13*H$5</f>
        <v>0</v>
      </c>
      <c r="I13" s="98">
        <f>C13*D13*J$5</f>
        <v>0</v>
      </c>
      <c r="J13" s="118"/>
      <c r="K13" s="132"/>
      <c r="L13" s="132"/>
    </row>
    <row r="14" spans="1:12" ht="13.5" thickBot="1">
      <c r="A14" s="134" t="s">
        <v>153</v>
      </c>
      <c r="B14" s="94">
        <v>0</v>
      </c>
      <c r="C14" s="65">
        <f>B14</f>
        <v>0</v>
      </c>
      <c r="D14" s="69">
        <v>1</v>
      </c>
      <c r="E14" s="96">
        <f>C14*D14*B$5</f>
        <v>0</v>
      </c>
      <c r="F14" s="137">
        <f>C14*D14*D$5</f>
        <v>0</v>
      </c>
      <c r="G14" s="93">
        <f>C14*D14*F$5</f>
        <v>0</v>
      </c>
      <c r="H14" s="93">
        <f>C14*D14*H$5</f>
        <v>0</v>
      </c>
      <c r="I14" s="86">
        <f>C14*D14*J$5</f>
        <v>0</v>
      </c>
      <c r="J14" s="118"/>
      <c r="K14" s="132"/>
      <c r="L14" s="132"/>
    </row>
    <row r="15" spans="1:12" ht="13.5" thickBot="1">
      <c r="A15" s="2"/>
      <c r="B15" s="6"/>
      <c r="C15" s="6"/>
      <c r="D15" s="6"/>
      <c r="E15" s="60"/>
      <c r="F15" s="60"/>
      <c r="G15" s="60"/>
      <c r="H15" s="60"/>
      <c r="I15" s="60"/>
      <c r="J15" s="119"/>
      <c r="K15" s="119"/>
      <c r="L15" s="119"/>
    </row>
    <row r="16" spans="1:12" ht="13.5" thickBot="1">
      <c r="A16" s="55" t="s">
        <v>59</v>
      </c>
      <c r="B16" s="309" t="s">
        <v>55</v>
      </c>
      <c r="C16" s="309"/>
      <c r="D16" s="308" t="s">
        <v>0</v>
      </c>
      <c r="E16" s="309"/>
      <c r="F16" s="308" t="s">
        <v>1</v>
      </c>
      <c r="G16" s="309"/>
      <c r="H16" s="308" t="s">
        <v>2</v>
      </c>
      <c r="I16" s="308"/>
      <c r="J16" s="308" t="s">
        <v>6</v>
      </c>
      <c r="K16" s="308"/>
      <c r="L16" s="61" t="s">
        <v>3</v>
      </c>
    </row>
    <row r="17" spans="1:12" ht="24.75" customHeight="1">
      <c r="A17" s="301" t="s">
        <v>152</v>
      </c>
      <c r="B17" s="321">
        <f>B9</f>
        <v>8</v>
      </c>
      <c r="C17" s="305">
        <f>C9</f>
        <v>16</v>
      </c>
      <c r="D17" s="290">
        <f>E9</f>
        <v>3.9307679999999996</v>
      </c>
      <c r="E17" s="314"/>
      <c r="F17" s="292">
        <f>F9</f>
        <v>0.4214592</v>
      </c>
      <c r="G17" s="314"/>
      <c r="H17" s="292">
        <f>G9</f>
        <v>0.4235328</v>
      </c>
      <c r="I17" s="314"/>
      <c r="J17" s="292">
        <f>H9</f>
        <v>0.002592</v>
      </c>
      <c r="K17" s="292"/>
      <c r="L17" s="319">
        <f>I9</f>
        <v>0.020476799999999996</v>
      </c>
    </row>
    <row r="18" spans="1:12" ht="24.75" customHeight="1">
      <c r="A18" s="302"/>
      <c r="B18" s="291"/>
      <c r="C18" s="306"/>
      <c r="D18" s="291"/>
      <c r="E18" s="325"/>
      <c r="F18" s="325"/>
      <c r="G18" s="325"/>
      <c r="H18" s="325"/>
      <c r="I18" s="325"/>
      <c r="J18" s="318"/>
      <c r="K18" s="318"/>
      <c r="L18" s="320"/>
    </row>
    <row r="19" spans="1:12" ht="12.75" customHeight="1">
      <c r="A19" s="287" t="s">
        <v>62</v>
      </c>
      <c r="B19" s="291">
        <f>+B11</f>
        <v>0</v>
      </c>
      <c r="C19" s="306">
        <v>0</v>
      </c>
      <c r="D19" s="335">
        <f>E11</f>
        <v>0</v>
      </c>
      <c r="E19" s="336"/>
      <c r="F19" s="318">
        <f>F11</f>
        <v>0</v>
      </c>
      <c r="G19" s="325"/>
      <c r="H19" s="318">
        <f>+G11</f>
        <v>0</v>
      </c>
      <c r="I19" s="325"/>
      <c r="J19" s="318">
        <f>H11</f>
        <v>0</v>
      </c>
      <c r="K19" s="318"/>
      <c r="L19" s="320">
        <f>I11</f>
        <v>0</v>
      </c>
    </row>
    <row r="20" spans="1:12" ht="15.75" customHeight="1">
      <c r="A20" s="287"/>
      <c r="B20" s="300"/>
      <c r="C20" s="289"/>
      <c r="D20" s="300"/>
      <c r="E20" s="336"/>
      <c r="F20" s="325"/>
      <c r="G20" s="325"/>
      <c r="H20" s="325"/>
      <c r="I20" s="325"/>
      <c r="J20" s="318"/>
      <c r="K20" s="318"/>
      <c r="L20" s="320"/>
    </row>
    <row r="21" spans="1:12" ht="27.75" customHeight="1" thickBot="1">
      <c r="A21" s="234" t="s">
        <v>253</v>
      </c>
      <c r="B21" s="94">
        <f>B14+B12+B13</f>
        <v>0</v>
      </c>
      <c r="C21" s="130">
        <f>+C12+C14+C13</f>
        <v>0</v>
      </c>
      <c r="D21" s="298">
        <f>+E12+E14+E13</f>
        <v>0</v>
      </c>
      <c r="E21" s="313"/>
      <c r="F21" s="297">
        <f>F12+F14+F13</f>
        <v>0</v>
      </c>
      <c r="G21" s="313"/>
      <c r="H21" s="297">
        <f>G12+G14+G13</f>
        <v>0</v>
      </c>
      <c r="I21" s="313"/>
      <c r="J21" s="297">
        <f>H14+H12+H13</f>
        <v>0</v>
      </c>
      <c r="K21" s="297"/>
      <c r="L21" s="86">
        <f>I14+I12+I13</f>
        <v>0</v>
      </c>
    </row>
    <row r="22" spans="1:12" ht="13.5" thickBot="1">
      <c r="A22" s="237" t="s">
        <v>251</v>
      </c>
      <c r="B22" s="1"/>
      <c r="C22" s="2"/>
      <c r="D22" s="330">
        <f>SUM(D17:E21)</f>
        <v>3.9307679999999996</v>
      </c>
      <c r="E22" s="331"/>
      <c r="F22" s="330">
        <f>SUM(F17:G21)</f>
        <v>0.4214592</v>
      </c>
      <c r="G22" s="331"/>
      <c r="H22" s="330">
        <f>SUM(H17:I21)</f>
        <v>0.4235328</v>
      </c>
      <c r="I22" s="331"/>
      <c r="J22" s="330">
        <f>SUM(J17:K21)</f>
        <v>0.002592</v>
      </c>
      <c r="K22" s="331"/>
      <c r="L22" s="141">
        <f>SUM(L17:L21)</f>
        <v>0.020476799999999996</v>
      </c>
    </row>
    <row r="24" ht="12.75">
      <c r="A24" s="10"/>
    </row>
    <row r="25" ht="12.75">
      <c r="A25" s="10"/>
    </row>
    <row r="26" ht="12.75">
      <c r="L26" s="54"/>
    </row>
  </sheetData>
  <mergeCells count="63">
    <mergeCell ref="F4:G4"/>
    <mergeCell ref="B5:C5"/>
    <mergeCell ref="F3:G3"/>
    <mergeCell ref="F5:G5"/>
    <mergeCell ref="B3:C3"/>
    <mergeCell ref="B16:C16"/>
    <mergeCell ref="B7:D7"/>
    <mergeCell ref="E7:I7"/>
    <mergeCell ref="G9:G10"/>
    <mergeCell ref="H9:H10"/>
    <mergeCell ref="I9:I10"/>
    <mergeCell ref="D16:E16"/>
    <mergeCell ref="H2:I2"/>
    <mergeCell ref="J3:K3"/>
    <mergeCell ref="J4:K4"/>
    <mergeCell ref="J5:K5"/>
    <mergeCell ref="J2:K2"/>
    <mergeCell ref="H3:I3"/>
    <mergeCell ref="H4:I4"/>
    <mergeCell ref="H5:I5"/>
    <mergeCell ref="D2:E2"/>
    <mergeCell ref="D3:E3"/>
    <mergeCell ref="B2:C2"/>
    <mergeCell ref="D5:E5"/>
    <mergeCell ref="B4:C4"/>
    <mergeCell ref="D4:E4"/>
    <mergeCell ref="F2:G2"/>
    <mergeCell ref="J22:K22"/>
    <mergeCell ref="J21:K21"/>
    <mergeCell ref="D21:E21"/>
    <mergeCell ref="F21:G21"/>
    <mergeCell ref="H21:I21"/>
    <mergeCell ref="D22:E22"/>
    <mergeCell ref="F22:G22"/>
    <mergeCell ref="H22:I22"/>
    <mergeCell ref="J16:K16"/>
    <mergeCell ref="L19:L20"/>
    <mergeCell ref="D19:E20"/>
    <mergeCell ref="F19:G20"/>
    <mergeCell ref="H19:I20"/>
    <mergeCell ref="L17:L18"/>
    <mergeCell ref="D17:E18"/>
    <mergeCell ref="F17:G18"/>
    <mergeCell ref="H17:I18"/>
    <mergeCell ref="J17:K18"/>
    <mergeCell ref="L9:L10"/>
    <mergeCell ref="J9:J10"/>
    <mergeCell ref="A9:A10"/>
    <mergeCell ref="B9:B10"/>
    <mergeCell ref="C9:C10"/>
    <mergeCell ref="D9:D10"/>
    <mergeCell ref="E9:E10"/>
    <mergeCell ref="F9:F10"/>
    <mergeCell ref="A19:A20"/>
    <mergeCell ref="B19:B20"/>
    <mergeCell ref="C19:C20"/>
    <mergeCell ref="K9:K10"/>
    <mergeCell ref="A17:A18"/>
    <mergeCell ref="B17:B18"/>
    <mergeCell ref="C17:C18"/>
    <mergeCell ref="J19:K20"/>
    <mergeCell ref="F16:G16"/>
    <mergeCell ref="H16:I16"/>
  </mergeCells>
  <printOptions horizontalCentered="1"/>
  <pageMargins left="0.75" right="0.75" top="1.3" bottom="0.5" header="0.75" footer="0.5"/>
  <pageSetup firstPageNumber="3" useFirstPageNumber="1" horizontalDpi="600" verticalDpi="600" orientation="landscape" scale="90" r:id="rId1"/>
  <headerFooter alignWithMargins="0">
    <oddHeader>&amp;C&amp;"Arial,Bold"&amp;12Construction Vehicle Emissions 
Phase 5 - I and E
</oddHeader>
    <oddFooter>&amp;L&amp;8M:\DBS\2371 Air Liquide\&amp;F:&amp;A&amp;C&amp;8B-12&amp;R&amp;8&amp;D</oddFooter>
  </headerFooter>
</worksheet>
</file>

<file path=xl/worksheets/sheet13.xml><?xml version="1.0" encoding="utf-8"?>
<worksheet xmlns="http://schemas.openxmlformats.org/spreadsheetml/2006/main" xmlns:r="http://schemas.openxmlformats.org/officeDocument/2006/relationships">
  <dimension ref="A1:L26"/>
  <sheetViews>
    <sheetView zoomScale="80" zoomScaleNormal="80" workbookViewId="0" topLeftCell="A7">
      <selection activeCell="D22" sqref="D22:E22"/>
    </sheetView>
  </sheetViews>
  <sheetFormatPr defaultColWidth="9.140625" defaultRowHeight="12.75"/>
  <cols>
    <col min="1" max="1" width="19.28125" style="0" customWidth="1"/>
    <col min="2" max="2" width="10.00390625" style="0" customWidth="1"/>
    <col min="3" max="3" width="10.7109375" style="0" customWidth="1"/>
    <col min="5" max="6" width="10.7109375" style="0" customWidth="1"/>
    <col min="7" max="7" width="9.8515625" style="0" customWidth="1"/>
    <col min="8" max="8" width="10.28125" style="0" customWidth="1"/>
    <col min="9" max="9" width="9.7109375" style="0" customWidth="1"/>
    <col min="10" max="11" width="10.57421875" style="0" customWidth="1"/>
  </cols>
  <sheetData>
    <row r="1" spans="1:11" ht="13.5" thickBot="1">
      <c r="A1" s="17" t="s">
        <v>165</v>
      </c>
      <c r="B1" s="17"/>
      <c r="C1" s="17"/>
      <c r="D1" s="17"/>
      <c r="E1" s="17"/>
      <c r="F1" s="17"/>
      <c r="G1" s="17"/>
      <c r="H1" s="17"/>
      <c r="I1" s="17"/>
      <c r="J1" s="17"/>
      <c r="K1" s="17"/>
    </row>
    <row r="2" spans="1:11" ht="30" customHeight="1" thickBot="1">
      <c r="A2" s="135" t="s">
        <v>51</v>
      </c>
      <c r="B2" s="322" t="s">
        <v>142</v>
      </c>
      <c r="C2" s="329"/>
      <c r="D2" s="322" t="s">
        <v>143</v>
      </c>
      <c r="E2" s="323"/>
      <c r="F2" s="322" t="s">
        <v>144</v>
      </c>
      <c r="G2" s="329"/>
      <c r="H2" s="322" t="s">
        <v>145</v>
      </c>
      <c r="I2" s="323"/>
      <c r="J2" s="322" t="s">
        <v>146</v>
      </c>
      <c r="K2" s="323"/>
    </row>
    <row r="3" spans="1:11" ht="25.5">
      <c r="A3" s="139" t="s">
        <v>52</v>
      </c>
      <c r="B3" s="321">
        <v>0.015165</v>
      </c>
      <c r="C3" s="314"/>
      <c r="D3" s="314">
        <v>0.001626</v>
      </c>
      <c r="E3" s="314"/>
      <c r="F3" s="314">
        <v>0.001634</v>
      </c>
      <c r="G3" s="314"/>
      <c r="H3" s="314">
        <v>1E-05</v>
      </c>
      <c r="I3" s="314"/>
      <c r="J3" s="314">
        <v>7.9E-05</v>
      </c>
      <c r="K3" s="324"/>
    </row>
    <row r="4" spans="1:11" ht="12.75">
      <c r="A4" s="140" t="s">
        <v>53</v>
      </c>
      <c r="B4" s="310">
        <v>0.015165</v>
      </c>
      <c r="C4" s="311"/>
      <c r="D4" s="311">
        <v>0.001626</v>
      </c>
      <c r="E4" s="311"/>
      <c r="F4" s="311">
        <v>0.001634</v>
      </c>
      <c r="G4" s="311"/>
      <c r="H4" s="325">
        <v>1E-05</v>
      </c>
      <c r="I4" s="325"/>
      <c r="J4" s="325">
        <v>7.9E-05</v>
      </c>
      <c r="K4" s="326"/>
    </row>
    <row r="5" spans="1:11" ht="13.5" thickBot="1">
      <c r="A5" s="134" t="s">
        <v>54</v>
      </c>
      <c r="B5" s="312">
        <v>0.020984</v>
      </c>
      <c r="C5" s="313"/>
      <c r="D5" s="313">
        <v>0.002955</v>
      </c>
      <c r="E5" s="313"/>
      <c r="F5" s="313">
        <v>0.028142</v>
      </c>
      <c r="G5" s="313"/>
      <c r="H5" s="313">
        <v>0.000246</v>
      </c>
      <c r="I5" s="313"/>
      <c r="J5" s="327">
        <v>0.0005</v>
      </c>
      <c r="K5" s="328"/>
    </row>
    <row r="6" ht="13.5" thickBot="1"/>
    <row r="7" spans="1:12" ht="13.5" thickBot="1">
      <c r="A7" s="59"/>
      <c r="B7" s="316" t="s">
        <v>55</v>
      </c>
      <c r="C7" s="317"/>
      <c r="D7" s="315"/>
      <c r="E7" s="316" t="s">
        <v>56</v>
      </c>
      <c r="F7" s="317"/>
      <c r="G7" s="317"/>
      <c r="H7" s="317"/>
      <c r="I7" s="315"/>
      <c r="J7" s="23"/>
      <c r="K7" s="23"/>
      <c r="L7" s="23"/>
    </row>
    <row r="8" spans="1:12" ht="39" thickBot="1">
      <c r="A8" s="45" t="s">
        <v>59</v>
      </c>
      <c r="B8" s="121" t="s">
        <v>57</v>
      </c>
      <c r="C8" s="131" t="s">
        <v>58</v>
      </c>
      <c r="D8" s="120" t="s">
        <v>154</v>
      </c>
      <c r="E8" s="97" t="s">
        <v>147</v>
      </c>
      <c r="F8" s="15" t="s">
        <v>148</v>
      </c>
      <c r="G8" s="138" t="s">
        <v>149</v>
      </c>
      <c r="H8" s="138" t="s">
        <v>150</v>
      </c>
      <c r="I8" s="15" t="s">
        <v>151</v>
      </c>
      <c r="J8" s="43"/>
      <c r="K8" s="122"/>
      <c r="L8" s="122"/>
    </row>
    <row r="9" spans="1:12" ht="12.75" customHeight="1">
      <c r="A9" s="301" t="s">
        <v>60</v>
      </c>
      <c r="B9" s="321">
        <v>3</v>
      </c>
      <c r="C9" s="314">
        <f>B9*2</f>
        <v>6</v>
      </c>
      <c r="D9" s="324">
        <v>16.2</v>
      </c>
      <c r="E9" s="290">
        <f>C9*D9*B$3</f>
        <v>1.4740379999999997</v>
      </c>
      <c r="F9" s="295">
        <f>C9*D9*D$3</f>
        <v>0.1580472</v>
      </c>
      <c r="G9" s="318">
        <f>C9*D9*F$3</f>
        <v>0.1588248</v>
      </c>
      <c r="H9" s="318">
        <f>C9*D9*H$3</f>
        <v>0.000972</v>
      </c>
      <c r="I9" s="319">
        <f>C9*D9*J$3</f>
        <v>0.007678799999999999</v>
      </c>
      <c r="J9" s="294"/>
      <c r="K9" s="293"/>
      <c r="L9" s="293"/>
    </row>
    <row r="10" spans="1:12" ht="12.75">
      <c r="A10" s="302"/>
      <c r="B10" s="291"/>
      <c r="C10" s="325"/>
      <c r="D10" s="326"/>
      <c r="E10" s="335"/>
      <c r="F10" s="296"/>
      <c r="G10" s="318"/>
      <c r="H10" s="318"/>
      <c r="I10" s="320"/>
      <c r="J10" s="294"/>
      <c r="K10" s="293"/>
      <c r="L10" s="293"/>
    </row>
    <row r="11" spans="1:12" s="92" customFormat="1" ht="12.75">
      <c r="A11" s="133" t="s">
        <v>53</v>
      </c>
      <c r="B11" s="91">
        <v>0</v>
      </c>
      <c r="C11" s="16">
        <f>B11*2</f>
        <v>0</v>
      </c>
      <c r="D11" s="89">
        <v>16.2</v>
      </c>
      <c r="E11" s="95">
        <f>C11*D11*B$3</f>
        <v>0</v>
      </c>
      <c r="F11" s="136">
        <f>C11*D11*D$3</f>
        <v>0</v>
      </c>
      <c r="G11" s="19">
        <f>C11*D11*F$3</f>
        <v>0</v>
      </c>
      <c r="H11" s="19">
        <f>C11*D11*H$3</f>
        <v>0</v>
      </c>
      <c r="I11" s="98">
        <f>C11*D11*J$3</f>
        <v>0</v>
      </c>
      <c r="J11" s="118"/>
      <c r="K11" s="132"/>
      <c r="L11" s="132"/>
    </row>
    <row r="12" spans="1:12" ht="12.75">
      <c r="A12" s="117" t="s">
        <v>61</v>
      </c>
      <c r="B12" s="91">
        <v>0</v>
      </c>
      <c r="C12" s="16">
        <f>B12*2</f>
        <v>0</v>
      </c>
      <c r="D12" s="89">
        <v>50</v>
      </c>
      <c r="E12" s="95">
        <f>C12*D12*B$5</f>
        <v>0</v>
      </c>
      <c r="F12" s="136">
        <f>C12*D12*D$5</f>
        <v>0</v>
      </c>
      <c r="G12" s="19">
        <f>C12*D12*F$5</f>
        <v>0</v>
      </c>
      <c r="H12" s="19">
        <f>C12*D12*H$5</f>
        <v>0</v>
      </c>
      <c r="I12" s="98">
        <f>C12*D12*J$5</f>
        <v>0</v>
      </c>
      <c r="J12" s="118"/>
      <c r="K12" s="132"/>
      <c r="L12" s="132"/>
    </row>
    <row r="13" spans="1:12" ht="25.5">
      <c r="A13" s="117" t="s">
        <v>164</v>
      </c>
      <c r="B13" s="142">
        <v>0</v>
      </c>
      <c r="C13" s="16">
        <f>B13*2</f>
        <v>0</v>
      </c>
      <c r="D13" s="143">
        <v>50</v>
      </c>
      <c r="E13" s="95">
        <f>C13*D13*B$5</f>
        <v>0</v>
      </c>
      <c r="F13" s="136">
        <f>C13*D13*D$5</f>
        <v>0</v>
      </c>
      <c r="G13" s="19">
        <f>C13*D13*F$5</f>
        <v>0</v>
      </c>
      <c r="H13" s="19">
        <f>C13*D13*H$5</f>
        <v>0</v>
      </c>
      <c r="I13" s="98">
        <f>C13*D13*J$5</f>
        <v>0</v>
      </c>
      <c r="J13" s="118"/>
      <c r="K13" s="132"/>
      <c r="L13" s="132"/>
    </row>
    <row r="14" spans="1:12" ht="13.5" thickBot="1">
      <c r="A14" s="134" t="s">
        <v>153</v>
      </c>
      <c r="B14" s="94">
        <v>0</v>
      </c>
      <c r="C14" s="65">
        <f>B14</f>
        <v>0</v>
      </c>
      <c r="D14" s="69">
        <v>1</v>
      </c>
      <c r="E14" s="96">
        <f>C14*D14*B$5</f>
        <v>0</v>
      </c>
      <c r="F14" s="137">
        <f>C14*D14*D$5</f>
        <v>0</v>
      </c>
      <c r="G14" s="93">
        <f>C14*D14*F$5</f>
        <v>0</v>
      </c>
      <c r="H14" s="93">
        <f>C14*D14*H$5</f>
        <v>0</v>
      </c>
      <c r="I14" s="86">
        <f>C14*D14*J$5</f>
        <v>0</v>
      </c>
      <c r="J14" s="118"/>
      <c r="K14" s="132"/>
      <c r="L14" s="132"/>
    </row>
    <row r="15" spans="1:12" ht="13.5" thickBot="1">
      <c r="A15" s="2"/>
      <c r="B15" s="6"/>
      <c r="C15" s="6"/>
      <c r="D15" s="6"/>
      <c r="E15" s="60"/>
      <c r="F15" s="60"/>
      <c r="G15" s="60"/>
      <c r="H15" s="60"/>
      <c r="I15" s="60"/>
      <c r="J15" s="119"/>
      <c r="K15" s="119"/>
      <c r="L15" s="119"/>
    </row>
    <row r="16" spans="1:12" ht="13.5" thickBot="1">
      <c r="A16" s="55" t="s">
        <v>59</v>
      </c>
      <c r="B16" s="309" t="s">
        <v>55</v>
      </c>
      <c r="C16" s="309"/>
      <c r="D16" s="308" t="s">
        <v>0</v>
      </c>
      <c r="E16" s="309"/>
      <c r="F16" s="308" t="s">
        <v>1</v>
      </c>
      <c r="G16" s="309"/>
      <c r="H16" s="308" t="s">
        <v>2</v>
      </c>
      <c r="I16" s="308"/>
      <c r="J16" s="308" t="s">
        <v>6</v>
      </c>
      <c r="K16" s="308"/>
      <c r="L16" s="61" t="s">
        <v>3</v>
      </c>
    </row>
    <row r="17" spans="1:12" ht="24.75" customHeight="1">
      <c r="A17" s="301" t="s">
        <v>152</v>
      </c>
      <c r="B17" s="321">
        <f>B9</f>
        <v>3</v>
      </c>
      <c r="C17" s="305">
        <f>C9</f>
        <v>6</v>
      </c>
      <c r="D17" s="290">
        <f>E9</f>
        <v>1.4740379999999997</v>
      </c>
      <c r="E17" s="314"/>
      <c r="F17" s="292">
        <f>F9</f>
        <v>0.1580472</v>
      </c>
      <c r="G17" s="314"/>
      <c r="H17" s="292">
        <f>G9</f>
        <v>0.1588248</v>
      </c>
      <c r="I17" s="314"/>
      <c r="J17" s="292">
        <f>H9</f>
        <v>0.000972</v>
      </c>
      <c r="K17" s="292"/>
      <c r="L17" s="319">
        <f>I9</f>
        <v>0.007678799999999999</v>
      </c>
    </row>
    <row r="18" spans="1:12" ht="24.75" customHeight="1">
      <c r="A18" s="302"/>
      <c r="B18" s="291"/>
      <c r="C18" s="306"/>
      <c r="D18" s="291"/>
      <c r="E18" s="325"/>
      <c r="F18" s="325"/>
      <c r="G18" s="325"/>
      <c r="H18" s="325"/>
      <c r="I18" s="325"/>
      <c r="J18" s="318"/>
      <c r="K18" s="318"/>
      <c r="L18" s="320"/>
    </row>
    <row r="19" spans="1:12" ht="12.75" customHeight="1">
      <c r="A19" s="287" t="s">
        <v>62</v>
      </c>
      <c r="B19" s="291">
        <f>+B11</f>
        <v>0</v>
      </c>
      <c r="C19" s="306">
        <v>0</v>
      </c>
      <c r="D19" s="335">
        <f>E11</f>
        <v>0</v>
      </c>
      <c r="E19" s="336"/>
      <c r="F19" s="318">
        <f>F11</f>
        <v>0</v>
      </c>
      <c r="G19" s="325"/>
      <c r="H19" s="318">
        <f>+G11</f>
        <v>0</v>
      </c>
      <c r="I19" s="325"/>
      <c r="J19" s="318">
        <f>H11</f>
        <v>0</v>
      </c>
      <c r="K19" s="318"/>
      <c r="L19" s="320">
        <f>I11</f>
        <v>0</v>
      </c>
    </row>
    <row r="20" spans="1:12" ht="15.75" customHeight="1">
      <c r="A20" s="287"/>
      <c r="B20" s="300"/>
      <c r="C20" s="289"/>
      <c r="D20" s="300"/>
      <c r="E20" s="336"/>
      <c r="F20" s="325"/>
      <c r="G20" s="325"/>
      <c r="H20" s="325"/>
      <c r="I20" s="325"/>
      <c r="J20" s="318"/>
      <c r="K20" s="318"/>
      <c r="L20" s="320"/>
    </row>
    <row r="21" spans="1:12" ht="27.75" customHeight="1" thickBot="1">
      <c r="A21" s="234" t="s">
        <v>253</v>
      </c>
      <c r="B21" s="94">
        <f>B14+B12+B13</f>
        <v>0</v>
      </c>
      <c r="C21" s="130">
        <f>+C12+C14+C13</f>
        <v>0</v>
      </c>
      <c r="D21" s="298">
        <f>+E12+E14+E13</f>
        <v>0</v>
      </c>
      <c r="E21" s="313"/>
      <c r="F21" s="297">
        <f>F12+F14+F13</f>
        <v>0</v>
      </c>
      <c r="G21" s="313"/>
      <c r="H21" s="297">
        <f>G12+G14+G13</f>
        <v>0</v>
      </c>
      <c r="I21" s="313"/>
      <c r="J21" s="297">
        <f>H14+H12+H13</f>
        <v>0</v>
      </c>
      <c r="K21" s="297"/>
      <c r="L21" s="86">
        <f>I14+I12+I13</f>
        <v>0</v>
      </c>
    </row>
    <row r="22" spans="1:12" ht="13.5" thickBot="1">
      <c r="A22" s="237" t="s">
        <v>251</v>
      </c>
      <c r="B22" s="1"/>
      <c r="C22" s="2"/>
      <c r="D22" s="330">
        <f>SUM(D17:E21)</f>
        <v>1.4740379999999997</v>
      </c>
      <c r="E22" s="331"/>
      <c r="F22" s="330">
        <f>SUM(F17:G21)</f>
        <v>0.1580472</v>
      </c>
      <c r="G22" s="331"/>
      <c r="H22" s="330">
        <f>SUM(H17:I21)</f>
        <v>0.1588248</v>
      </c>
      <c r="I22" s="331"/>
      <c r="J22" s="330">
        <f>SUM(J17:K21)</f>
        <v>0.000972</v>
      </c>
      <c r="K22" s="331"/>
      <c r="L22" s="141">
        <f>SUM(L17:L21)</f>
        <v>0.007678799999999999</v>
      </c>
    </row>
    <row r="24" ht="12.75">
      <c r="A24" s="10"/>
    </row>
    <row r="25" ht="12.75">
      <c r="A25" s="10"/>
    </row>
    <row r="26" ht="12.75">
      <c r="L26" s="54"/>
    </row>
  </sheetData>
  <mergeCells count="63">
    <mergeCell ref="K9:K10"/>
    <mergeCell ref="L9:L10"/>
    <mergeCell ref="J9:J10"/>
    <mergeCell ref="A9:A10"/>
    <mergeCell ref="B9:B10"/>
    <mergeCell ref="C9:C10"/>
    <mergeCell ref="D9:D10"/>
    <mergeCell ref="E9:E10"/>
    <mergeCell ref="F9:F10"/>
    <mergeCell ref="L17:L18"/>
    <mergeCell ref="D17:E18"/>
    <mergeCell ref="F17:G18"/>
    <mergeCell ref="H17:I18"/>
    <mergeCell ref="J17:K18"/>
    <mergeCell ref="A17:A18"/>
    <mergeCell ref="B17:B18"/>
    <mergeCell ref="C17:C18"/>
    <mergeCell ref="J19:K20"/>
    <mergeCell ref="A19:A20"/>
    <mergeCell ref="B19:B20"/>
    <mergeCell ref="C19:C20"/>
    <mergeCell ref="L19:L20"/>
    <mergeCell ref="D19:E20"/>
    <mergeCell ref="F19:G20"/>
    <mergeCell ref="H19:I20"/>
    <mergeCell ref="F2:G2"/>
    <mergeCell ref="J22:K22"/>
    <mergeCell ref="J21:K21"/>
    <mergeCell ref="D21:E21"/>
    <mergeCell ref="F21:G21"/>
    <mergeCell ref="H21:I21"/>
    <mergeCell ref="D22:E22"/>
    <mergeCell ref="F22:G22"/>
    <mergeCell ref="H22:I22"/>
    <mergeCell ref="J16:K16"/>
    <mergeCell ref="D2:E2"/>
    <mergeCell ref="D3:E3"/>
    <mergeCell ref="B2:C2"/>
    <mergeCell ref="D5:E5"/>
    <mergeCell ref="H2:I2"/>
    <mergeCell ref="J3:K3"/>
    <mergeCell ref="J4:K4"/>
    <mergeCell ref="J5:K5"/>
    <mergeCell ref="J2:K2"/>
    <mergeCell ref="H3:I3"/>
    <mergeCell ref="H4:I4"/>
    <mergeCell ref="H5:I5"/>
    <mergeCell ref="F3:G3"/>
    <mergeCell ref="F5:G5"/>
    <mergeCell ref="B16:C16"/>
    <mergeCell ref="B7:D7"/>
    <mergeCell ref="E7:I7"/>
    <mergeCell ref="G9:G10"/>
    <mergeCell ref="H9:H10"/>
    <mergeCell ref="I9:I10"/>
    <mergeCell ref="D16:E16"/>
    <mergeCell ref="B3:C3"/>
    <mergeCell ref="F16:G16"/>
    <mergeCell ref="H16:I16"/>
    <mergeCell ref="B4:C4"/>
    <mergeCell ref="D4:E4"/>
    <mergeCell ref="F4:G4"/>
    <mergeCell ref="B5:C5"/>
  </mergeCells>
  <printOptions horizontalCentered="1"/>
  <pageMargins left="0.75" right="0.75" top="1.3" bottom="0.5" header="0.75" footer="0.5"/>
  <pageSetup firstPageNumber="3" useFirstPageNumber="1" horizontalDpi="600" verticalDpi="600" orientation="landscape" scale="90" r:id="rId1"/>
  <headerFooter alignWithMargins="0">
    <oddHeader>&amp;C&amp;"Arial,Bold"&amp;12Construction Vehicle Emissions 
Phase 6 - Commissioning
</oddHeader>
    <oddFooter>&amp;L&amp;8M:\DBS\2371 Air Liquide\&amp;F:&amp;A&amp;C&amp;8B-13&amp;R&amp;8&amp;D</oddFooter>
  </headerFooter>
</worksheet>
</file>

<file path=xl/worksheets/sheet14.xml><?xml version="1.0" encoding="utf-8"?>
<worksheet xmlns="http://schemas.openxmlformats.org/spreadsheetml/2006/main" xmlns:r="http://schemas.openxmlformats.org/officeDocument/2006/relationships">
  <dimension ref="A1:N38"/>
  <sheetViews>
    <sheetView zoomScale="70" zoomScaleNormal="70" workbookViewId="0" topLeftCell="A1">
      <selection activeCell="O1" sqref="O1"/>
    </sheetView>
  </sheetViews>
  <sheetFormatPr defaultColWidth="9.140625" defaultRowHeight="12.75"/>
  <cols>
    <col min="1" max="1" width="36.7109375" style="0" customWidth="1"/>
    <col min="3" max="3" width="10.57421875" style="0" customWidth="1"/>
    <col min="5" max="5" width="11.7109375" style="0" customWidth="1"/>
    <col min="7" max="7" width="9.8515625" style="0" customWidth="1"/>
    <col min="9" max="10" width="11.00390625" style="0" customWidth="1"/>
    <col min="11" max="11" width="11.421875" style="0" customWidth="1"/>
    <col min="12" max="12" width="10.8515625" style="0" customWidth="1"/>
    <col min="13" max="13" width="10.57421875" style="0" customWidth="1"/>
    <col min="14" max="14" width="11.7109375" style="0" customWidth="1"/>
    <col min="15" max="15" width="11.00390625" style="0" customWidth="1"/>
    <col min="16" max="16" width="11.28125" style="0" customWidth="1"/>
  </cols>
  <sheetData>
    <row r="1" s="106" customFormat="1" ht="15.75">
      <c r="E1" s="79" t="s">
        <v>7</v>
      </c>
    </row>
    <row r="2" spans="1:13" s="106" customFormat="1" ht="15.75">
      <c r="A2" s="79"/>
      <c r="B2" s="107"/>
      <c r="E2" s="79" t="s">
        <v>8</v>
      </c>
      <c r="F2" s="107"/>
      <c r="G2" s="107"/>
      <c r="L2" s="107"/>
      <c r="M2" s="107"/>
    </row>
    <row r="3" spans="1:13" ht="16.5" thickBot="1">
      <c r="A3" s="79"/>
      <c r="B3" s="25"/>
      <c r="F3" s="25"/>
      <c r="G3" s="25"/>
      <c r="L3" s="25"/>
      <c r="M3" s="25"/>
    </row>
    <row r="4" spans="1:14" ht="12.75" customHeight="1" thickBot="1">
      <c r="A4" s="37"/>
      <c r="B4" s="26"/>
      <c r="C4" s="27"/>
      <c r="D4" s="27"/>
      <c r="E4" s="100"/>
      <c r="F4" s="26"/>
      <c r="G4" s="26"/>
      <c r="H4" s="27"/>
      <c r="I4" s="38"/>
      <c r="J4" s="342" t="s">
        <v>13</v>
      </c>
      <c r="K4" s="343"/>
      <c r="L4" s="338" t="s">
        <v>14</v>
      </c>
      <c r="M4" s="329"/>
      <c r="N4" s="55"/>
    </row>
    <row r="5" spans="1:14" ht="12.75" customHeight="1">
      <c r="A5" s="22"/>
      <c r="B5" s="28"/>
      <c r="C5" s="344" t="s">
        <v>9</v>
      </c>
      <c r="D5" s="17"/>
      <c r="E5" s="344" t="s">
        <v>10</v>
      </c>
      <c r="F5" s="28"/>
      <c r="G5" s="276" t="s">
        <v>11</v>
      </c>
      <c r="H5" s="276" t="s">
        <v>111</v>
      </c>
      <c r="I5" s="274" t="s">
        <v>12</v>
      </c>
      <c r="J5" s="285" t="s">
        <v>112</v>
      </c>
      <c r="K5" s="282" t="s">
        <v>110</v>
      </c>
      <c r="L5" s="285" t="s">
        <v>16</v>
      </c>
      <c r="M5" s="282" t="s">
        <v>110</v>
      </c>
      <c r="N5" s="299" t="s">
        <v>15</v>
      </c>
    </row>
    <row r="6" spans="1:14" ht="12.75" customHeight="1">
      <c r="A6" s="339" t="s">
        <v>17</v>
      </c>
      <c r="B6" s="31"/>
      <c r="C6" s="345"/>
      <c r="D6" s="24"/>
      <c r="E6" s="276"/>
      <c r="F6" s="31"/>
      <c r="G6" s="276"/>
      <c r="H6" s="276"/>
      <c r="I6" s="274"/>
      <c r="J6" s="286"/>
      <c r="K6" s="283"/>
      <c r="L6" s="286"/>
      <c r="M6" s="283"/>
      <c r="N6" s="299"/>
    </row>
    <row r="7" spans="1:14" ht="13.5" customHeight="1">
      <c r="A7" s="340"/>
      <c r="B7" s="31"/>
      <c r="C7" s="345"/>
      <c r="D7" s="24"/>
      <c r="E7" s="276"/>
      <c r="F7" s="31"/>
      <c r="G7" s="276"/>
      <c r="H7" s="276"/>
      <c r="I7" s="274"/>
      <c r="J7" s="286"/>
      <c r="K7" s="283"/>
      <c r="L7" s="286"/>
      <c r="M7" s="283"/>
      <c r="N7" s="299"/>
    </row>
    <row r="8" spans="1:14" ht="13.5" customHeight="1" thickBot="1">
      <c r="A8" s="341"/>
      <c r="B8" s="32"/>
      <c r="C8" s="280"/>
      <c r="D8" s="33"/>
      <c r="E8" s="277"/>
      <c r="F8" s="32"/>
      <c r="G8" s="277"/>
      <c r="H8" s="277"/>
      <c r="I8" s="275"/>
      <c r="J8" s="337"/>
      <c r="K8" s="284"/>
      <c r="L8" s="337"/>
      <c r="M8" s="284"/>
      <c r="N8" s="273"/>
    </row>
    <row r="9" spans="1:14" ht="15" thickBot="1">
      <c r="A9" s="34" t="s">
        <v>90</v>
      </c>
      <c r="B9" s="35"/>
      <c r="C9" s="36">
        <v>1</v>
      </c>
      <c r="D9" s="36"/>
      <c r="E9" s="36">
        <v>1</v>
      </c>
      <c r="F9" s="36"/>
      <c r="G9" s="36">
        <v>4</v>
      </c>
      <c r="H9" s="36">
        <v>7.7</v>
      </c>
      <c r="I9" s="36">
        <v>0.5</v>
      </c>
      <c r="J9" s="102">
        <f>+C9*G9*H9*I9</f>
        <v>15.4</v>
      </c>
      <c r="K9" s="103">
        <f>+E9*G9*H9*I9</f>
        <v>15.4</v>
      </c>
      <c r="L9" s="104">
        <f>+C9*G9*H9</f>
        <v>30.8</v>
      </c>
      <c r="M9" s="105">
        <f>+E9*G9*H9</f>
        <v>30.8</v>
      </c>
      <c r="N9" s="9" t="s">
        <v>19</v>
      </c>
    </row>
    <row r="10" ht="13.5" thickBot="1"/>
    <row r="11" spans="1:14" ht="13.5" customHeight="1" thickBot="1">
      <c r="A11" s="37" t="s">
        <v>20</v>
      </c>
      <c r="B11" s="27"/>
      <c r="C11" s="27"/>
      <c r="D11" s="27"/>
      <c r="E11" s="27"/>
      <c r="F11" s="27"/>
      <c r="G11" s="27"/>
      <c r="H11" s="27"/>
      <c r="I11" s="38"/>
      <c r="J11" s="316" t="s">
        <v>13</v>
      </c>
      <c r="K11" s="315"/>
      <c r="L11" s="316" t="s">
        <v>14</v>
      </c>
      <c r="M11" s="315"/>
      <c r="N11" s="278" t="s">
        <v>15</v>
      </c>
    </row>
    <row r="12" spans="1:14" ht="64.5" thickBot="1">
      <c r="A12" s="40" t="s">
        <v>21</v>
      </c>
      <c r="B12" s="17"/>
      <c r="C12" s="41"/>
      <c r="D12" s="41"/>
      <c r="E12" s="29" t="s">
        <v>22</v>
      </c>
      <c r="F12" s="41"/>
      <c r="G12" s="29" t="s">
        <v>23</v>
      </c>
      <c r="H12" s="29" t="s">
        <v>119</v>
      </c>
      <c r="I12" s="42" t="s">
        <v>12</v>
      </c>
      <c r="J12" s="85" t="s">
        <v>114</v>
      </c>
      <c r="K12" s="99" t="s">
        <v>115</v>
      </c>
      <c r="L12" s="43" t="s">
        <v>114</v>
      </c>
      <c r="M12" s="99" t="s">
        <v>113</v>
      </c>
      <c r="N12" s="273"/>
    </row>
    <row r="13" spans="1:14" ht="15" thickBot="1">
      <c r="A13" s="1" t="s">
        <v>91</v>
      </c>
      <c r="B13" s="2"/>
      <c r="C13" s="6"/>
      <c r="D13" s="2"/>
      <c r="E13" s="6">
        <v>0.25</v>
      </c>
      <c r="F13" s="2"/>
      <c r="G13" s="6">
        <v>0.5</v>
      </c>
      <c r="H13" s="6">
        <v>0.0035</v>
      </c>
      <c r="I13" s="5">
        <v>0.5</v>
      </c>
      <c r="J13" s="6">
        <f>+E13*H13*I13</f>
        <v>0.0004375</v>
      </c>
      <c r="K13" s="108">
        <f>+G13*H13*0.34</f>
        <v>0.000595</v>
      </c>
      <c r="L13" s="4">
        <f>+E13*H13</f>
        <v>0.000875</v>
      </c>
      <c r="M13" s="87">
        <f>+G13*H13</f>
        <v>0.00175</v>
      </c>
      <c r="N13" s="9" t="s">
        <v>105</v>
      </c>
    </row>
    <row r="14" spans="1:14" ht="12.75">
      <c r="A14" s="40" t="s">
        <v>25</v>
      </c>
      <c r="B14" s="17"/>
      <c r="C14" s="17"/>
      <c r="D14" s="17"/>
      <c r="E14" s="17"/>
      <c r="F14" s="17"/>
      <c r="G14" s="17"/>
      <c r="H14" s="17"/>
      <c r="I14" s="17"/>
      <c r="J14" s="17"/>
      <c r="K14" s="17"/>
      <c r="L14" s="17"/>
      <c r="M14" s="17"/>
      <c r="N14" s="44"/>
    </row>
    <row r="15" spans="1:14" ht="13.5" thickBot="1">
      <c r="A15" s="45" t="s">
        <v>26</v>
      </c>
      <c r="B15" s="46"/>
      <c r="C15" s="46"/>
      <c r="D15" s="46"/>
      <c r="E15" s="46"/>
      <c r="F15" s="46"/>
      <c r="G15" s="46"/>
      <c r="H15" s="46"/>
      <c r="I15" s="46"/>
      <c r="J15" s="46"/>
      <c r="K15" s="46"/>
      <c r="L15" s="46"/>
      <c r="M15" s="46"/>
      <c r="N15" s="47"/>
    </row>
    <row r="16" ht="13.5" thickBot="1"/>
    <row r="17" spans="1:14" ht="64.5" thickBot="1">
      <c r="A17" s="48" t="s">
        <v>27</v>
      </c>
      <c r="B17" s="39"/>
      <c r="C17" s="50"/>
      <c r="D17" s="49"/>
      <c r="E17" s="50" t="s">
        <v>28</v>
      </c>
      <c r="F17" s="49"/>
      <c r="G17" s="50" t="s">
        <v>29</v>
      </c>
      <c r="H17" s="50" t="s">
        <v>30</v>
      </c>
      <c r="I17" s="11" t="s">
        <v>120</v>
      </c>
      <c r="J17" s="12" t="s">
        <v>114</v>
      </c>
      <c r="K17" s="99" t="s">
        <v>116</v>
      </c>
      <c r="L17" s="12" t="s">
        <v>117</v>
      </c>
      <c r="M17" s="99" t="s">
        <v>118</v>
      </c>
      <c r="N17" s="15" t="s">
        <v>15</v>
      </c>
    </row>
    <row r="18" spans="1:14" ht="13.5" thickBot="1">
      <c r="A18" s="1" t="s">
        <v>18</v>
      </c>
      <c r="B18" s="2"/>
      <c r="C18" s="6"/>
      <c r="D18" s="2"/>
      <c r="E18" s="6">
        <v>90</v>
      </c>
      <c r="F18" s="2"/>
      <c r="G18" s="6">
        <v>0.25</v>
      </c>
      <c r="H18" s="6">
        <v>0.5</v>
      </c>
      <c r="I18" s="51">
        <v>19.8</v>
      </c>
      <c r="J18" s="52">
        <f>+G18*I18</f>
        <v>4.95</v>
      </c>
      <c r="K18" s="110">
        <f>H18*I18</f>
        <v>9.9</v>
      </c>
      <c r="L18" s="52">
        <f>J18*E18/2000</f>
        <v>0.22275</v>
      </c>
      <c r="M18" s="110">
        <f>K18*E18/2000</f>
        <v>0.4455</v>
      </c>
      <c r="N18" s="3" t="s">
        <v>31</v>
      </c>
    </row>
    <row r="19" ht="13.5" thickBot="1"/>
    <row r="20" spans="1:14" ht="13.5" thickBot="1">
      <c r="A20" s="37" t="s">
        <v>102</v>
      </c>
      <c r="B20" s="27"/>
      <c r="C20" s="27"/>
      <c r="D20" s="27"/>
      <c r="E20" s="27"/>
      <c r="F20" s="27"/>
      <c r="G20" s="27"/>
      <c r="H20" s="27"/>
      <c r="I20" s="38"/>
      <c r="J20" s="316" t="s">
        <v>13</v>
      </c>
      <c r="K20" s="315"/>
      <c r="L20" s="316" t="s">
        <v>14</v>
      </c>
      <c r="M20" s="315"/>
      <c r="N20" s="278" t="s">
        <v>15</v>
      </c>
    </row>
    <row r="21" spans="1:14" ht="64.5" thickBot="1">
      <c r="A21" s="40" t="s">
        <v>5</v>
      </c>
      <c r="B21" s="17"/>
      <c r="C21" s="41"/>
      <c r="D21" s="41"/>
      <c r="E21" s="29" t="s">
        <v>103</v>
      </c>
      <c r="F21" s="41"/>
      <c r="G21" s="29" t="s">
        <v>23</v>
      </c>
      <c r="H21" s="29" t="s">
        <v>119</v>
      </c>
      <c r="I21" s="42" t="s">
        <v>12</v>
      </c>
      <c r="J21" s="85" t="s">
        <v>114</v>
      </c>
      <c r="K21" s="101" t="s">
        <v>115</v>
      </c>
      <c r="L21" s="43" t="s">
        <v>114</v>
      </c>
      <c r="M21" s="101" t="s">
        <v>115</v>
      </c>
      <c r="N21" s="299"/>
    </row>
    <row r="22" spans="1:14" ht="14.25">
      <c r="A22" s="37" t="s">
        <v>106</v>
      </c>
      <c r="B22" s="27"/>
      <c r="C22" s="77"/>
      <c r="D22" s="77"/>
      <c r="E22" s="58">
        <v>0.25</v>
      </c>
      <c r="F22" s="27"/>
      <c r="G22" s="58">
        <v>0.5</v>
      </c>
      <c r="H22" s="58">
        <v>0.02205</v>
      </c>
      <c r="I22" s="7">
        <v>0.5</v>
      </c>
      <c r="J22" s="58">
        <f>+E22*H22*I22</f>
        <v>0.00275625</v>
      </c>
      <c r="K22" s="88">
        <f>+G22*H22*I22</f>
        <v>0.0055125</v>
      </c>
      <c r="L22" s="81">
        <f>+E22*H22</f>
        <v>0.0055125</v>
      </c>
      <c r="M22" s="111">
        <f>+G22*H22</f>
        <v>0.011025</v>
      </c>
      <c r="N22" s="55" t="s">
        <v>24</v>
      </c>
    </row>
    <row r="23" spans="1:14" ht="13.5" thickBot="1">
      <c r="A23" s="45" t="s">
        <v>104</v>
      </c>
      <c r="B23" s="46"/>
      <c r="C23" s="71"/>
      <c r="D23" s="46"/>
      <c r="E23" s="71">
        <v>0.25</v>
      </c>
      <c r="F23" s="46"/>
      <c r="G23" s="71">
        <v>0.5</v>
      </c>
      <c r="H23" s="71">
        <v>0.009075</v>
      </c>
      <c r="I23" s="80">
        <v>0.5</v>
      </c>
      <c r="J23" s="71">
        <f>+E23*H23*I23</f>
        <v>0.001134375</v>
      </c>
      <c r="K23" s="90">
        <f>+G23*H23*I23</f>
        <v>0.00226875</v>
      </c>
      <c r="L23" s="76">
        <f>+E23*H23</f>
        <v>0.00226875</v>
      </c>
      <c r="M23" s="112">
        <f>+G23*H23</f>
        <v>0.0045375</v>
      </c>
      <c r="N23" s="113" t="s">
        <v>24</v>
      </c>
    </row>
    <row r="26" ht="13.5" thickBot="1"/>
    <row r="27" spans="2:9" ht="13.5" thickBot="1">
      <c r="B27" s="37" t="s">
        <v>121</v>
      </c>
      <c r="C27" s="27"/>
      <c r="D27" s="27"/>
      <c r="E27" s="27"/>
      <c r="F27" s="27"/>
      <c r="G27" s="27"/>
      <c r="H27" s="8" t="s">
        <v>32</v>
      </c>
      <c r="I27" s="7" t="s">
        <v>33</v>
      </c>
    </row>
    <row r="28" spans="2:9" ht="12.75">
      <c r="B28" s="40" t="s">
        <v>34</v>
      </c>
      <c r="C28" s="17"/>
      <c r="D28" s="17"/>
      <c r="E28" s="17"/>
      <c r="F28" s="17" t="s">
        <v>35</v>
      </c>
      <c r="G28" s="17"/>
      <c r="H28" s="83">
        <f>+J9+J13+J18+J22+J23</f>
        <v>20.354328125000002</v>
      </c>
      <c r="I28" s="84">
        <f>+K9+K13+K18+J22+J23</f>
        <v>25.304485625</v>
      </c>
    </row>
    <row r="29" spans="2:9" ht="12.75">
      <c r="B29" s="72" t="s">
        <v>36</v>
      </c>
      <c r="C29" s="18"/>
      <c r="D29" s="18"/>
      <c r="E29" s="18"/>
      <c r="F29" s="18"/>
      <c r="G29" s="18"/>
      <c r="H29" s="73">
        <f>+L9+L13+J18+L22+L23</f>
        <v>35.75865625</v>
      </c>
      <c r="I29" s="73">
        <f>+M9+M13+K18+M22+M23</f>
        <v>40.7173125</v>
      </c>
    </row>
    <row r="30" spans="2:9" ht="13.5" thickBot="1">
      <c r="B30" s="279" t="s">
        <v>88</v>
      </c>
      <c r="C30" s="280"/>
      <c r="D30" s="280"/>
      <c r="E30" s="280"/>
      <c r="F30" s="280"/>
      <c r="G30" s="281"/>
      <c r="H30" s="53">
        <f>+(L9+L13+J18+L22+L23)*0.34</f>
        <v>12.157943125000001</v>
      </c>
      <c r="I30" s="53">
        <f>+(M9+M13+K18+M22+M23)*0.34</f>
        <v>13.84388625</v>
      </c>
    </row>
    <row r="31" spans="2:9" ht="12.75">
      <c r="B31" s="74"/>
      <c r="C31" s="74"/>
      <c r="D31" s="74"/>
      <c r="E31" s="74"/>
      <c r="F31" s="74"/>
      <c r="G31" s="74"/>
      <c r="H31" s="75"/>
      <c r="I31" s="75"/>
    </row>
    <row r="32" spans="1:14" ht="12.75">
      <c r="A32" s="10"/>
      <c r="B32" s="10" t="s">
        <v>5</v>
      </c>
      <c r="N32" s="54"/>
    </row>
    <row r="34" s="82" customFormat="1" ht="13.5">
      <c r="A34" s="82" t="s">
        <v>109</v>
      </c>
    </row>
    <row r="35" s="82" customFormat="1" ht="13.5">
      <c r="A35" s="82" t="s">
        <v>124</v>
      </c>
    </row>
    <row r="36" spans="1:14" s="82" customFormat="1" ht="12">
      <c r="A36" s="109" t="s">
        <v>108</v>
      </c>
      <c r="B36" s="109"/>
      <c r="C36" s="109"/>
      <c r="D36" s="109"/>
      <c r="E36" s="109"/>
      <c r="F36" s="109"/>
      <c r="G36" s="109"/>
      <c r="H36" s="109"/>
      <c r="I36" s="109"/>
      <c r="J36" s="109"/>
      <c r="K36" s="109"/>
      <c r="L36" s="109"/>
      <c r="M36" s="109"/>
      <c r="N36" s="109"/>
    </row>
    <row r="37" s="82" customFormat="1" ht="12">
      <c r="A37" s="82" t="s">
        <v>107</v>
      </c>
    </row>
    <row r="38" ht="12.75">
      <c r="N38" s="54"/>
    </row>
  </sheetData>
  <mergeCells count="20">
    <mergeCell ref="L4:M4"/>
    <mergeCell ref="A6:A8"/>
    <mergeCell ref="J4:K4"/>
    <mergeCell ref="G5:G8"/>
    <mergeCell ref="E5:E8"/>
    <mergeCell ref="C5:C8"/>
    <mergeCell ref="B30:G30"/>
    <mergeCell ref="M5:M8"/>
    <mergeCell ref="L5:L8"/>
    <mergeCell ref="J5:J8"/>
    <mergeCell ref="K5:K8"/>
    <mergeCell ref="N5:N8"/>
    <mergeCell ref="I5:I8"/>
    <mergeCell ref="H5:H8"/>
    <mergeCell ref="J20:K20"/>
    <mergeCell ref="L20:M20"/>
    <mergeCell ref="J11:K11"/>
    <mergeCell ref="L11:M11"/>
    <mergeCell ref="N20:N21"/>
    <mergeCell ref="N11:N12"/>
  </mergeCells>
  <printOptions horizontalCentered="1"/>
  <pageMargins left="0.75" right="0.25" top="1" bottom="0.75" header="0.75" footer="0.5"/>
  <pageSetup horizontalDpi="300" verticalDpi="300" orientation="landscape" scale="68" r:id="rId1"/>
  <headerFooter alignWithMargins="0">
    <oddFooter>&amp;L&amp;8M:\DBS\2371 Air Liquide\&amp;F:&amp;A&amp;C&amp;8B-14&amp;R&amp;8&amp;D</oddFooter>
  </headerFooter>
</worksheet>
</file>

<file path=xl/worksheets/sheet15.xml><?xml version="1.0" encoding="utf-8"?>
<worksheet xmlns="http://schemas.openxmlformats.org/spreadsheetml/2006/main" xmlns:r="http://schemas.openxmlformats.org/officeDocument/2006/relationships">
  <dimension ref="A1:J31"/>
  <sheetViews>
    <sheetView workbookViewId="0" topLeftCell="A1">
      <selection activeCell="D13" sqref="D13"/>
    </sheetView>
  </sheetViews>
  <sheetFormatPr defaultColWidth="9.140625" defaultRowHeight="12.75"/>
  <cols>
    <col min="2" max="2" width="15.421875" style="0" customWidth="1"/>
    <col min="11" max="11" width="8.421875" style="0" customWidth="1"/>
  </cols>
  <sheetData>
    <row r="1" spans="1:10" ht="18">
      <c r="A1" s="346" t="s">
        <v>37</v>
      </c>
      <c r="B1" s="346"/>
      <c r="C1" s="346"/>
      <c r="D1" s="346"/>
      <c r="E1" s="346"/>
      <c r="F1" s="346"/>
      <c r="G1" s="346"/>
      <c r="H1" s="346"/>
      <c r="I1" s="346"/>
      <c r="J1" s="346"/>
    </row>
    <row r="2" spans="1:10" ht="18">
      <c r="A2" s="346" t="s">
        <v>170</v>
      </c>
      <c r="B2" s="346"/>
      <c r="C2" s="346"/>
      <c r="D2" s="346"/>
      <c r="E2" s="346"/>
      <c r="F2" s="346"/>
      <c r="G2" s="346"/>
      <c r="H2" s="346"/>
      <c r="I2" s="346"/>
      <c r="J2" s="346"/>
    </row>
    <row r="3" ht="13.5" thickBot="1"/>
    <row r="4" spans="1:10" ht="46.5" customHeight="1" thickBot="1">
      <c r="A4" s="316" t="s">
        <v>38</v>
      </c>
      <c r="B4" s="317"/>
      <c r="C4" s="2"/>
      <c r="D4" s="5" t="s">
        <v>39</v>
      </c>
      <c r="E4" s="6"/>
      <c r="F4" s="6" t="s">
        <v>40</v>
      </c>
      <c r="G4" s="50" t="s">
        <v>41</v>
      </c>
      <c r="H4" s="50" t="s">
        <v>42</v>
      </c>
      <c r="I4" s="49" t="s">
        <v>43</v>
      </c>
      <c r="J4" s="30" t="s">
        <v>44</v>
      </c>
    </row>
    <row r="5" spans="1:10" ht="12.75">
      <c r="A5" s="37"/>
      <c r="B5" s="17"/>
      <c r="C5" s="17"/>
      <c r="D5" s="44"/>
      <c r="E5" s="17"/>
      <c r="F5" s="17"/>
      <c r="G5" s="17"/>
      <c r="H5" s="17"/>
      <c r="I5" s="17"/>
      <c r="J5" s="55"/>
    </row>
    <row r="6" spans="1:10" ht="12.75">
      <c r="A6" s="40" t="s">
        <v>45</v>
      </c>
      <c r="B6" s="17"/>
      <c r="C6" s="17"/>
      <c r="D6" s="44"/>
      <c r="E6" s="17"/>
      <c r="F6" s="17"/>
      <c r="G6" s="17"/>
      <c r="H6" s="17"/>
      <c r="I6" s="17"/>
      <c r="J6" s="56"/>
    </row>
    <row r="7" spans="1:10" ht="12.75">
      <c r="A7" s="40" t="s">
        <v>46</v>
      </c>
      <c r="B7" s="17"/>
      <c r="D7" s="57">
        <v>20</v>
      </c>
      <c r="E7" s="23"/>
      <c r="F7" s="23" t="s">
        <v>47</v>
      </c>
      <c r="G7" s="23">
        <v>2</v>
      </c>
      <c r="H7" s="23">
        <v>16.2</v>
      </c>
      <c r="I7" s="17">
        <v>0.000856</v>
      </c>
      <c r="J7" s="70">
        <f>D7*G7*H7*I7</f>
        <v>0.554688</v>
      </c>
    </row>
    <row r="8" spans="1:10" ht="12.75">
      <c r="A8" s="40" t="s">
        <v>5</v>
      </c>
      <c r="B8" s="17"/>
      <c r="C8" s="17"/>
      <c r="D8" s="44"/>
      <c r="E8" s="17"/>
      <c r="F8" s="17"/>
      <c r="G8" s="17"/>
      <c r="H8" s="17"/>
      <c r="I8" s="17"/>
      <c r="J8" s="78"/>
    </row>
    <row r="9" spans="1:10" ht="12.75">
      <c r="A9" s="40"/>
      <c r="B9" s="17"/>
      <c r="C9" s="17"/>
      <c r="D9" s="44"/>
      <c r="E9" s="17"/>
      <c r="F9" s="17"/>
      <c r="G9" s="17"/>
      <c r="H9" s="17"/>
      <c r="I9" s="17"/>
      <c r="J9" s="78"/>
    </row>
    <row r="10" spans="1:10" ht="12.75">
      <c r="A10" s="40" t="s">
        <v>101</v>
      </c>
      <c r="B10" s="17"/>
      <c r="C10" s="17"/>
      <c r="D10" s="57">
        <v>1</v>
      </c>
      <c r="E10" s="23"/>
      <c r="F10" s="23" t="s">
        <v>47</v>
      </c>
      <c r="G10" s="23">
        <v>2</v>
      </c>
      <c r="H10" s="23">
        <v>16.2</v>
      </c>
      <c r="I10" s="17">
        <v>0.0026</v>
      </c>
      <c r="J10" s="70">
        <f>D10*G10*H10*I10</f>
        <v>0.08424</v>
      </c>
    </row>
    <row r="11" spans="1:10" ht="12.75">
      <c r="A11" s="40" t="s">
        <v>5</v>
      </c>
      <c r="B11" s="17"/>
      <c r="C11" s="17"/>
      <c r="D11" s="44"/>
      <c r="E11" s="17"/>
      <c r="F11" s="17"/>
      <c r="G11" s="17"/>
      <c r="H11" s="17"/>
      <c r="I11" s="17"/>
      <c r="J11" s="78"/>
    </row>
    <row r="12" spans="1:10" ht="12.75">
      <c r="A12" s="40"/>
      <c r="B12" s="17"/>
      <c r="C12" s="17"/>
      <c r="D12" s="44"/>
      <c r="E12" s="17"/>
      <c r="F12" s="17"/>
      <c r="G12" s="17"/>
      <c r="H12" s="17"/>
      <c r="I12" s="17"/>
      <c r="J12" s="78"/>
    </row>
    <row r="13" spans="1:10" ht="12.75">
      <c r="A13" s="40" t="s">
        <v>48</v>
      </c>
      <c r="B13" s="17"/>
      <c r="C13" s="17"/>
      <c r="D13" s="57">
        <v>3</v>
      </c>
      <c r="E13" s="23"/>
      <c r="F13" s="23" t="s">
        <v>49</v>
      </c>
      <c r="G13" s="23">
        <v>2</v>
      </c>
      <c r="H13" s="23">
        <v>50</v>
      </c>
      <c r="I13" s="17">
        <v>0.0206</v>
      </c>
      <c r="J13" s="70">
        <f>D13*G13*H13*I13</f>
        <v>6.18</v>
      </c>
    </row>
    <row r="14" spans="1:10" ht="12.75">
      <c r="A14" s="40" t="s">
        <v>5</v>
      </c>
      <c r="B14" s="17"/>
      <c r="C14" s="17"/>
      <c r="D14" s="44"/>
      <c r="E14" s="17"/>
      <c r="F14" s="17"/>
      <c r="G14" s="17"/>
      <c r="H14" s="17"/>
      <c r="I14" s="17"/>
      <c r="J14" s="78"/>
    </row>
    <row r="15" spans="1:10" ht="12.75">
      <c r="A15" s="40"/>
      <c r="B15" s="17"/>
      <c r="C15" s="17"/>
      <c r="D15" s="57"/>
      <c r="E15" s="23"/>
      <c r="F15" s="23"/>
      <c r="G15" s="23"/>
      <c r="H15" s="23"/>
      <c r="I15" s="17"/>
      <c r="J15" s="70"/>
    </row>
    <row r="16" spans="1:10" ht="13.5" thickBot="1">
      <c r="A16" s="40" t="s">
        <v>50</v>
      </c>
      <c r="B16" s="17"/>
      <c r="C16" s="17"/>
      <c r="D16" s="57">
        <v>1</v>
      </c>
      <c r="E16" s="23"/>
      <c r="F16" s="23" t="s">
        <v>49</v>
      </c>
      <c r="G16" s="23">
        <v>1</v>
      </c>
      <c r="H16" s="23">
        <v>1</v>
      </c>
      <c r="I16" s="17">
        <v>1.6</v>
      </c>
      <c r="J16" s="70">
        <f>D16*G16*H16*I16</f>
        <v>1.6</v>
      </c>
    </row>
    <row r="17" spans="1:10" ht="18.75" customHeight="1" thickBot="1">
      <c r="A17" s="1" t="s">
        <v>4</v>
      </c>
      <c r="B17" s="2"/>
      <c r="C17" s="2"/>
      <c r="D17" s="5">
        <f>SUM(D7:D16)</f>
        <v>25</v>
      </c>
      <c r="E17" s="2"/>
      <c r="F17" s="2"/>
      <c r="G17" s="2"/>
      <c r="H17" s="2"/>
      <c r="I17" s="2"/>
      <c r="J17" s="61">
        <f>SUM(J7:J16)</f>
        <v>8.418928</v>
      </c>
    </row>
    <row r="19" ht="12.75">
      <c r="A19" s="10" t="s">
        <v>92</v>
      </c>
    </row>
    <row r="20" spans="1:2" ht="12.75">
      <c r="A20" s="10" t="s">
        <v>93</v>
      </c>
      <c r="B20" s="10"/>
    </row>
    <row r="21" spans="1:2" ht="12.75">
      <c r="A21" s="10" t="s">
        <v>94</v>
      </c>
      <c r="B21" s="10"/>
    </row>
    <row r="22" spans="1:2" ht="12.75">
      <c r="A22" s="10" t="s">
        <v>95</v>
      </c>
      <c r="B22" s="10"/>
    </row>
    <row r="23" spans="1:2" ht="12.75">
      <c r="A23" s="10" t="s">
        <v>96</v>
      </c>
      <c r="B23" s="10"/>
    </row>
    <row r="24" spans="1:2" ht="12.75">
      <c r="A24" s="10"/>
      <c r="B24" s="10"/>
    </row>
    <row r="25" spans="1:2" ht="12.75">
      <c r="A25" s="10" t="s">
        <v>100</v>
      </c>
      <c r="B25" s="10"/>
    </row>
    <row r="26" spans="1:2" ht="12.75">
      <c r="A26" s="10" t="s">
        <v>97</v>
      </c>
      <c r="B26" s="10"/>
    </row>
    <row r="27" ht="12.75">
      <c r="A27" s="10" t="s">
        <v>98</v>
      </c>
    </row>
    <row r="28" ht="12.75">
      <c r="A28" s="10" t="s">
        <v>99</v>
      </c>
    </row>
    <row r="31" spans="1:10" ht="12.75">
      <c r="A31" s="10"/>
      <c r="J31" s="54"/>
    </row>
  </sheetData>
  <mergeCells count="3">
    <mergeCell ref="A4:B4"/>
    <mergeCell ref="A1:J1"/>
    <mergeCell ref="A2:J2"/>
  </mergeCells>
  <printOptions horizontalCentered="1"/>
  <pageMargins left="1" right="1" top="1" bottom="1" header="0.5" footer="0.5"/>
  <pageSetup horizontalDpi="300" verticalDpi="300" orientation="landscape" r:id="rId1"/>
  <headerFooter alignWithMargins="0">
    <oddFooter>&amp;L&amp;8M:\DBS\2371 Air Liquide\&amp;F:&amp;A&amp;C&amp;8B-15&amp;R&amp;8&amp;D</oddFooter>
  </headerFooter>
</worksheet>
</file>

<file path=xl/worksheets/sheet16.xml><?xml version="1.0" encoding="utf-8"?>
<worksheet xmlns="http://schemas.openxmlformats.org/spreadsheetml/2006/main" xmlns:r="http://schemas.openxmlformats.org/officeDocument/2006/relationships">
  <dimension ref="A1:J31"/>
  <sheetViews>
    <sheetView workbookViewId="0" topLeftCell="A1">
      <selection activeCell="F18" sqref="F18"/>
    </sheetView>
  </sheetViews>
  <sheetFormatPr defaultColWidth="9.140625" defaultRowHeight="12.75"/>
  <cols>
    <col min="2" max="2" width="15.421875" style="0" customWidth="1"/>
    <col min="11" max="11" width="8.421875" style="0" customWidth="1"/>
  </cols>
  <sheetData>
    <row r="1" spans="1:10" ht="18">
      <c r="A1" s="346" t="s">
        <v>37</v>
      </c>
      <c r="B1" s="346"/>
      <c r="C1" s="346"/>
      <c r="D1" s="346"/>
      <c r="E1" s="346"/>
      <c r="F1" s="346"/>
      <c r="G1" s="346"/>
      <c r="H1" s="346"/>
      <c r="I1" s="346"/>
      <c r="J1" s="346"/>
    </row>
    <row r="2" spans="1:10" ht="18">
      <c r="A2" s="346" t="s">
        <v>171</v>
      </c>
      <c r="B2" s="346"/>
      <c r="C2" s="346"/>
      <c r="D2" s="346"/>
      <c r="E2" s="346"/>
      <c r="F2" s="346"/>
      <c r="G2" s="346"/>
      <c r="H2" s="346"/>
      <c r="I2" s="346"/>
      <c r="J2" s="346"/>
    </row>
    <row r="3" ht="13.5" thickBot="1"/>
    <row r="4" spans="1:10" ht="46.5" customHeight="1" thickBot="1">
      <c r="A4" s="316" t="s">
        <v>38</v>
      </c>
      <c r="B4" s="317"/>
      <c r="C4" s="2"/>
      <c r="D4" s="5" t="s">
        <v>39</v>
      </c>
      <c r="E4" s="6"/>
      <c r="F4" s="6" t="s">
        <v>40</v>
      </c>
      <c r="G4" s="50" t="s">
        <v>41</v>
      </c>
      <c r="H4" s="50" t="s">
        <v>42</v>
      </c>
      <c r="I4" s="49" t="s">
        <v>43</v>
      </c>
      <c r="J4" s="30" t="s">
        <v>44</v>
      </c>
    </row>
    <row r="5" spans="1:10" ht="12.75">
      <c r="A5" s="37"/>
      <c r="B5" s="17"/>
      <c r="C5" s="17"/>
      <c r="D5" s="44"/>
      <c r="E5" s="17"/>
      <c r="F5" s="17"/>
      <c r="G5" s="17"/>
      <c r="H5" s="17"/>
      <c r="I5" s="17"/>
      <c r="J5" s="55"/>
    </row>
    <row r="6" spans="1:10" ht="12.75">
      <c r="A6" s="40" t="s">
        <v>45</v>
      </c>
      <c r="B6" s="17"/>
      <c r="C6" s="17"/>
      <c r="D6" s="44"/>
      <c r="E6" s="17"/>
      <c r="F6" s="17"/>
      <c r="G6" s="17"/>
      <c r="H6" s="17"/>
      <c r="I6" s="17"/>
      <c r="J6" s="56"/>
    </row>
    <row r="7" spans="1:10" ht="12.75">
      <c r="A7" s="40" t="s">
        <v>46</v>
      </c>
      <c r="B7" s="17"/>
      <c r="D7" s="57">
        <v>20</v>
      </c>
      <c r="E7" s="23"/>
      <c r="F7" s="23" t="s">
        <v>47</v>
      </c>
      <c r="G7" s="23">
        <v>2</v>
      </c>
      <c r="H7" s="23">
        <v>16.2</v>
      </c>
      <c r="I7" s="17">
        <v>0.000856</v>
      </c>
      <c r="J7" s="70">
        <f>D7*G7*H7*I7</f>
        <v>0.554688</v>
      </c>
    </row>
    <row r="8" spans="1:10" ht="12.75">
      <c r="A8" s="40" t="s">
        <v>5</v>
      </c>
      <c r="B8" s="17"/>
      <c r="C8" s="17"/>
      <c r="D8" s="44"/>
      <c r="E8" s="17"/>
      <c r="F8" s="17"/>
      <c r="G8" s="17"/>
      <c r="H8" s="17"/>
      <c r="I8" s="17"/>
      <c r="J8" s="78"/>
    </row>
    <row r="9" spans="1:10" ht="12.75">
      <c r="A9" s="40"/>
      <c r="B9" s="17"/>
      <c r="C9" s="17"/>
      <c r="D9" s="44"/>
      <c r="E9" s="17"/>
      <c r="F9" s="17"/>
      <c r="G9" s="17"/>
      <c r="H9" s="17"/>
      <c r="I9" s="17"/>
      <c r="J9" s="78"/>
    </row>
    <row r="10" spans="1:10" ht="12.75">
      <c r="A10" s="40" t="s">
        <v>101</v>
      </c>
      <c r="B10" s="17"/>
      <c r="C10" s="17"/>
      <c r="D10" s="57">
        <v>1</v>
      </c>
      <c r="E10" s="23"/>
      <c r="F10" s="23" t="s">
        <v>47</v>
      </c>
      <c r="G10" s="23">
        <v>2</v>
      </c>
      <c r="H10" s="23">
        <v>16.2</v>
      </c>
      <c r="I10" s="17">
        <v>0.0026</v>
      </c>
      <c r="J10" s="70">
        <f>D10*G10*H10*I10</f>
        <v>0.08424</v>
      </c>
    </row>
    <row r="11" spans="1:10" ht="12.75">
      <c r="A11" s="40" t="s">
        <v>5</v>
      </c>
      <c r="B11" s="17"/>
      <c r="C11" s="17"/>
      <c r="D11" s="44"/>
      <c r="E11" s="17"/>
      <c r="F11" s="17"/>
      <c r="G11" s="17"/>
      <c r="H11" s="17"/>
      <c r="I11" s="17"/>
      <c r="J11" s="78"/>
    </row>
    <row r="12" spans="1:10" ht="12.75">
      <c r="A12" s="40"/>
      <c r="B12" s="17"/>
      <c r="C12" s="17"/>
      <c r="D12" s="44"/>
      <c r="E12" s="17"/>
      <c r="F12" s="17"/>
      <c r="G12" s="17"/>
      <c r="H12" s="17"/>
      <c r="I12" s="17"/>
      <c r="J12" s="78"/>
    </row>
    <row r="13" spans="1:10" ht="12.75">
      <c r="A13" s="40" t="s">
        <v>48</v>
      </c>
      <c r="B13" s="17"/>
      <c r="C13" s="17"/>
      <c r="D13" s="57">
        <v>2</v>
      </c>
      <c r="E13" s="23"/>
      <c r="F13" s="23" t="s">
        <v>49</v>
      </c>
      <c r="G13" s="23">
        <v>2</v>
      </c>
      <c r="H13" s="23">
        <v>50</v>
      </c>
      <c r="I13" s="17">
        <v>0.0206</v>
      </c>
      <c r="J13" s="70">
        <f>D13*G13*H13*I13</f>
        <v>4.12</v>
      </c>
    </row>
    <row r="14" spans="1:10" ht="12.75">
      <c r="A14" s="40" t="s">
        <v>5</v>
      </c>
      <c r="B14" s="17"/>
      <c r="C14" s="17"/>
      <c r="D14" s="44"/>
      <c r="E14" s="17"/>
      <c r="F14" s="17"/>
      <c r="G14" s="17"/>
      <c r="H14" s="17"/>
      <c r="I14" s="17"/>
      <c r="J14" s="78"/>
    </row>
    <row r="15" spans="1:10" ht="12.75">
      <c r="A15" s="40"/>
      <c r="B15" s="17"/>
      <c r="C15" s="17"/>
      <c r="D15" s="57"/>
      <c r="E15" s="23"/>
      <c r="F15" s="23"/>
      <c r="G15" s="23"/>
      <c r="H15" s="23"/>
      <c r="I15" s="17"/>
      <c r="J15" s="70"/>
    </row>
    <row r="16" spans="1:10" ht="13.5" thickBot="1">
      <c r="A16" s="40" t="s">
        <v>50</v>
      </c>
      <c r="B16" s="17"/>
      <c r="C16" s="17"/>
      <c r="D16" s="57">
        <v>1</v>
      </c>
      <c r="E16" s="23"/>
      <c r="F16" s="23" t="s">
        <v>49</v>
      </c>
      <c r="G16" s="23">
        <v>1</v>
      </c>
      <c r="H16" s="23">
        <v>1</v>
      </c>
      <c r="I16" s="17">
        <v>1.6</v>
      </c>
      <c r="J16" s="70">
        <f>D16*G16*H16*I16</f>
        <v>1.6</v>
      </c>
    </row>
    <row r="17" spans="1:10" ht="18.75" customHeight="1" thickBot="1">
      <c r="A17" s="1" t="s">
        <v>4</v>
      </c>
      <c r="B17" s="2"/>
      <c r="C17" s="2"/>
      <c r="D17" s="5">
        <f>SUM(D7:D16)</f>
        <v>24</v>
      </c>
      <c r="E17" s="2"/>
      <c r="F17" s="2"/>
      <c r="G17" s="2"/>
      <c r="H17" s="2"/>
      <c r="I17" s="2"/>
      <c r="J17" s="61">
        <f>SUM(J7:J16)</f>
        <v>6.358928000000001</v>
      </c>
    </row>
    <row r="19" ht="12.75">
      <c r="A19" s="10" t="s">
        <v>92</v>
      </c>
    </row>
    <row r="20" spans="1:2" ht="12.75">
      <c r="A20" s="10" t="s">
        <v>93</v>
      </c>
      <c r="B20" s="10"/>
    </row>
    <row r="21" spans="1:2" ht="12.75">
      <c r="A21" s="10" t="s">
        <v>94</v>
      </c>
      <c r="B21" s="10"/>
    </row>
    <row r="22" spans="1:2" ht="12.75">
      <c r="A22" s="10" t="s">
        <v>95</v>
      </c>
      <c r="B22" s="10"/>
    </row>
    <row r="23" spans="1:2" ht="12.75">
      <c r="A23" s="10" t="s">
        <v>96</v>
      </c>
      <c r="B23" s="10"/>
    </row>
    <row r="24" spans="1:2" ht="12.75">
      <c r="A24" s="10"/>
      <c r="B24" s="10"/>
    </row>
    <row r="25" spans="1:2" ht="12.75">
      <c r="A25" s="10" t="s">
        <v>100</v>
      </c>
      <c r="B25" s="10"/>
    </row>
    <row r="26" spans="1:2" ht="12.75">
      <c r="A26" s="10" t="s">
        <v>97</v>
      </c>
      <c r="B26" s="10"/>
    </row>
    <row r="27" ht="12.75">
      <c r="A27" s="10" t="s">
        <v>98</v>
      </c>
    </row>
    <row r="28" ht="12.75">
      <c r="A28" s="10" t="s">
        <v>99</v>
      </c>
    </row>
    <row r="31" spans="1:10" ht="12.75">
      <c r="A31" s="10"/>
      <c r="J31" s="54"/>
    </row>
  </sheetData>
  <mergeCells count="3">
    <mergeCell ref="A4:B4"/>
    <mergeCell ref="A1:J1"/>
    <mergeCell ref="A2:J2"/>
  </mergeCells>
  <printOptions horizontalCentered="1"/>
  <pageMargins left="1" right="1" top="1" bottom="1" header="0.5" footer="0.5"/>
  <pageSetup horizontalDpi="300" verticalDpi="300" orientation="landscape" r:id="rId1"/>
  <headerFooter alignWithMargins="0">
    <oddFooter>&amp;L&amp;8M:\DBS\2371 Air Liquide\&amp;F:&amp;A&amp;C&amp;8B-16&amp;R&amp;8&amp;D</oddFooter>
  </headerFooter>
</worksheet>
</file>

<file path=xl/worksheets/sheet17.xml><?xml version="1.0" encoding="utf-8"?>
<worksheet xmlns="http://schemas.openxmlformats.org/spreadsheetml/2006/main" xmlns:r="http://schemas.openxmlformats.org/officeDocument/2006/relationships">
  <dimension ref="A1:J31"/>
  <sheetViews>
    <sheetView workbookViewId="0" topLeftCell="A1">
      <selection activeCell="A3" sqref="A3"/>
    </sheetView>
  </sheetViews>
  <sheetFormatPr defaultColWidth="9.140625" defaultRowHeight="12.75"/>
  <cols>
    <col min="2" max="2" width="15.421875" style="0" customWidth="1"/>
    <col min="11" max="11" width="8.421875" style="0" customWidth="1"/>
  </cols>
  <sheetData>
    <row r="1" spans="1:10" ht="18">
      <c r="A1" s="346" t="s">
        <v>37</v>
      </c>
      <c r="B1" s="346"/>
      <c r="C1" s="346"/>
      <c r="D1" s="346"/>
      <c r="E1" s="346"/>
      <c r="F1" s="346"/>
      <c r="G1" s="346"/>
      <c r="H1" s="346"/>
      <c r="I1" s="346"/>
      <c r="J1" s="346"/>
    </row>
    <row r="2" spans="1:10" ht="18">
      <c r="A2" s="346" t="s">
        <v>172</v>
      </c>
      <c r="B2" s="346"/>
      <c r="C2" s="346"/>
      <c r="D2" s="346"/>
      <c r="E2" s="346"/>
      <c r="F2" s="346"/>
      <c r="G2" s="346"/>
      <c r="H2" s="346"/>
      <c r="I2" s="346"/>
      <c r="J2" s="346"/>
    </row>
    <row r="3" ht="13.5" thickBot="1"/>
    <row r="4" spans="1:10" ht="46.5" customHeight="1" thickBot="1">
      <c r="A4" s="316" t="s">
        <v>38</v>
      </c>
      <c r="B4" s="317"/>
      <c r="C4" s="2"/>
      <c r="D4" s="5" t="s">
        <v>39</v>
      </c>
      <c r="E4" s="6"/>
      <c r="F4" s="6" t="s">
        <v>40</v>
      </c>
      <c r="G4" s="50" t="s">
        <v>41</v>
      </c>
      <c r="H4" s="50" t="s">
        <v>42</v>
      </c>
      <c r="I4" s="49" t="s">
        <v>43</v>
      </c>
      <c r="J4" s="30" t="s">
        <v>44</v>
      </c>
    </row>
    <row r="5" spans="1:10" ht="12.75">
      <c r="A5" s="37"/>
      <c r="B5" s="17"/>
      <c r="C5" s="17"/>
      <c r="D5" s="44"/>
      <c r="E5" s="17"/>
      <c r="F5" s="17"/>
      <c r="G5" s="17"/>
      <c r="H5" s="17"/>
      <c r="I5" s="17"/>
      <c r="J5" s="55"/>
    </row>
    <row r="6" spans="1:10" ht="12.75">
      <c r="A6" s="40" t="s">
        <v>45</v>
      </c>
      <c r="B6" s="17"/>
      <c r="C6" s="17"/>
      <c r="D6" s="44"/>
      <c r="E6" s="17"/>
      <c r="F6" s="17"/>
      <c r="G6" s="17"/>
      <c r="H6" s="17"/>
      <c r="I6" s="17"/>
      <c r="J6" s="56"/>
    </row>
    <row r="7" spans="1:10" ht="12.75">
      <c r="A7" s="40" t="s">
        <v>46</v>
      </c>
      <c r="B7" s="17"/>
      <c r="D7" s="57">
        <v>8</v>
      </c>
      <c r="E7" s="23"/>
      <c r="F7" s="23" t="s">
        <v>47</v>
      </c>
      <c r="G7" s="23">
        <v>2</v>
      </c>
      <c r="H7" s="23">
        <v>16.2</v>
      </c>
      <c r="I7" s="17">
        <v>0.000856</v>
      </c>
      <c r="J7" s="70">
        <f>D7*G7*H7*I7</f>
        <v>0.2218752</v>
      </c>
    </row>
    <row r="8" spans="1:10" ht="12.75">
      <c r="A8" s="40" t="s">
        <v>5</v>
      </c>
      <c r="B8" s="17"/>
      <c r="C8" s="17"/>
      <c r="D8" s="44"/>
      <c r="E8" s="17"/>
      <c r="F8" s="17"/>
      <c r="G8" s="17"/>
      <c r="H8" s="17"/>
      <c r="I8" s="17"/>
      <c r="J8" s="78"/>
    </row>
    <row r="9" spans="1:10" ht="12.75">
      <c r="A9" s="40"/>
      <c r="B9" s="17"/>
      <c r="C9" s="17"/>
      <c r="D9" s="44"/>
      <c r="E9" s="17"/>
      <c r="F9" s="17"/>
      <c r="G9" s="17"/>
      <c r="H9" s="17"/>
      <c r="I9" s="17"/>
      <c r="J9" s="78"/>
    </row>
    <row r="10" spans="1:10" ht="12.75">
      <c r="A10" s="40" t="s">
        <v>101</v>
      </c>
      <c r="B10" s="17"/>
      <c r="C10" s="17"/>
      <c r="D10" s="57">
        <v>1</v>
      </c>
      <c r="E10" s="23"/>
      <c r="F10" s="23" t="s">
        <v>47</v>
      </c>
      <c r="G10" s="23">
        <v>2</v>
      </c>
      <c r="H10" s="23">
        <v>16.2</v>
      </c>
      <c r="I10" s="17">
        <v>0.0026</v>
      </c>
      <c r="J10" s="70">
        <f>D10*G10*H10*I10</f>
        <v>0.08424</v>
      </c>
    </row>
    <row r="11" spans="1:10" ht="12.75">
      <c r="A11" s="40" t="s">
        <v>5</v>
      </c>
      <c r="B11" s="17"/>
      <c r="C11" s="17"/>
      <c r="D11" s="44"/>
      <c r="E11" s="17"/>
      <c r="F11" s="17"/>
      <c r="G11" s="17"/>
      <c r="H11" s="17"/>
      <c r="I11" s="17"/>
      <c r="J11" s="78"/>
    </row>
    <row r="12" spans="1:10" ht="12.75">
      <c r="A12" s="40"/>
      <c r="B12" s="17"/>
      <c r="C12" s="17"/>
      <c r="D12" s="44"/>
      <c r="E12" s="17"/>
      <c r="F12" s="17"/>
      <c r="G12" s="17"/>
      <c r="H12" s="17"/>
      <c r="I12" s="17"/>
      <c r="J12" s="78"/>
    </row>
    <row r="13" spans="1:10" ht="12.75">
      <c r="A13" s="40" t="s">
        <v>48</v>
      </c>
      <c r="B13" s="17"/>
      <c r="C13" s="17"/>
      <c r="D13" s="57">
        <v>2</v>
      </c>
      <c r="E13" s="23"/>
      <c r="F13" s="23" t="s">
        <v>49</v>
      </c>
      <c r="G13" s="23">
        <v>2</v>
      </c>
      <c r="H13" s="23">
        <v>50</v>
      </c>
      <c r="I13" s="17">
        <v>0.0206</v>
      </c>
      <c r="J13" s="70">
        <f>D13*G13*H13*I13</f>
        <v>4.12</v>
      </c>
    </row>
    <row r="14" spans="1:10" ht="12.75">
      <c r="A14" s="40" t="s">
        <v>5</v>
      </c>
      <c r="B14" s="17"/>
      <c r="C14" s="17"/>
      <c r="D14" s="44"/>
      <c r="E14" s="17"/>
      <c r="F14" s="17"/>
      <c r="G14" s="17"/>
      <c r="H14" s="17"/>
      <c r="I14" s="17"/>
      <c r="J14" s="78"/>
    </row>
    <row r="15" spans="1:10" ht="12.75">
      <c r="A15" s="40"/>
      <c r="B15" s="17"/>
      <c r="C15" s="17"/>
      <c r="D15" s="57"/>
      <c r="E15" s="23"/>
      <c r="F15" s="23"/>
      <c r="G15" s="23"/>
      <c r="H15" s="23"/>
      <c r="I15" s="17"/>
      <c r="J15" s="70"/>
    </row>
    <row r="16" spans="1:10" ht="13.5" thickBot="1">
      <c r="A16" s="40" t="s">
        <v>50</v>
      </c>
      <c r="B16" s="17"/>
      <c r="C16" s="17"/>
      <c r="D16" s="57">
        <v>1</v>
      </c>
      <c r="E16" s="23"/>
      <c r="F16" s="23" t="s">
        <v>49</v>
      </c>
      <c r="G16" s="23">
        <v>1</v>
      </c>
      <c r="H16" s="23">
        <v>1</v>
      </c>
      <c r="I16" s="17">
        <v>1.6</v>
      </c>
      <c r="J16" s="70">
        <f>D16*G16*H16*I16</f>
        <v>1.6</v>
      </c>
    </row>
    <row r="17" spans="1:10" ht="18.75" customHeight="1" thickBot="1">
      <c r="A17" s="1" t="s">
        <v>4</v>
      </c>
      <c r="B17" s="2"/>
      <c r="C17" s="2"/>
      <c r="D17" s="5">
        <f>SUM(D7:D16)</f>
        <v>12</v>
      </c>
      <c r="E17" s="2"/>
      <c r="F17" s="2"/>
      <c r="G17" s="2"/>
      <c r="H17" s="2"/>
      <c r="I17" s="2"/>
      <c r="J17" s="61">
        <f>SUM(J7:J16)</f>
        <v>6.0261152</v>
      </c>
    </row>
    <row r="19" ht="12.75">
      <c r="A19" s="10" t="s">
        <v>92</v>
      </c>
    </row>
    <row r="20" spans="1:2" ht="12.75">
      <c r="A20" s="10" t="s">
        <v>93</v>
      </c>
      <c r="B20" s="10"/>
    </row>
    <row r="21" spans="1:2" ht="12.75">
      <c r="A21" s="10" t="s">
        <v>94</v>
      </c>
      <c r="B21" s="10"/>
    </row>
    <row r="22" spans="1:2" ht="12.75">
      <c r="A22" s="10" t="s">
        <v>95</v>
      </c>
      <c r="B22" s="10"/>
    </row>
    <row r="23" spans="1:2" ht="12.75">
      <c r="A23" s="10" t="s">
        <v>96</v>
      </c>
      <c r="B23" s="10"/>
    </row>
    <row r="24" spans="1:2" ht="12.75">
      <c r="A24" s="10"/>
      <c r="B24" s="10"/>
    </row>
    <row r="25" spans="1:2" ht="12.75">
      <c r="A25" s="10" t="s">
        <v>100</v>
      </c>
      <c r="B25" s="10"/>
    </row>
    <row r="26" spans="1:2" ht="12.75">
      <c r="A26" s="10" t="s">
        <v>97</v>
      </c>
      <c r="B26" s="10"/>
    </row>
    <row r="27" ht="12.75">
      <c r="A27" s="10" t="s">
        <v>98</v>
      </c>
    </row>
    <row r="28" ht="12.75">
      <c r="A28" s="10" t="s">
        <v>99</v>
      </c>
    </row>
    <row r="31" spans="1:10" ht="12.75">
      <c r="A31" s="10"/>
      <c r="J31" s="54"/>
    </row>
  </sheetData>
  <mergeCells count="3">
    <mergeCell ref="A4:B4"/>
    <mergeCell ref="A1:J1"/>
    <mergeCell ref="A2:J2"/>
  </mergeCells>
  <printOptions horizontalCentered="1"/>
  <pageMargins left="1" right="1" top="1" bottom="1" header="0.5" footer="0.5"/>
  <pageSetup horizontalDpi="300" verticalDpi="300" orientation="landscape" r:id="rId1"/>
  <headerFooter alignWithMargins="0">
    <oddFooter>&amp;L&amp;8M:\DBS\2371 Air Liquide\&amp;F:&amp;A&amp;C&amp;8B-17&amp;R&amp;8&amp;D</oddFooter>
  </headerFooter>
</worksheet>
</file>

<file path=xl/worksheets/sheet18.xml><?xml version="1.0" encoding="utf-8"?>
<worksheet xmlns="http://schemas.openxmlformats.org/spreadsheetml/2006/main" xmlns:r="http://schemas.openxmlformats.org/officeDocument/2006/relationships">
  <dimension ref="A1:J31"/>
  <sheetViews>
    <sheetView workbookViewId="0" topLeftCell="A1">
      <selection activeCell="L23" sqref="L23"/>
    </sheetView>
  </sheetViews>
  <sheetFormatPr defaultColWidth="9.140625" defaultRowHeight="12.75"/>
  <cols>
    <col min="2" max="2" width="15.421875" style="0" customWidth="1"/>
    <col min="11" max="11" width="8.421875" style="0" customWidth="1"/>
  </cols>
  <sheetData>
    <row r="1" spans="1:10" ht="18">
      <c r="A1" s="346" t="s">
        <v>37</v>
      </c>
      <c r="B1" s="346"/>
      <c r="C1" s="346"/>
      <c r="D1" s="346"/>
      <c r="E1" s="346"/>
      <c r="F1" s="346"/>
      <c r="G1" s="346"/>
      <c r="H1" s="346"/>
      <c r="I1" s="346"/>
      <c r="J1" s="346"/>
    </row>
    <row r="2" spans="1:10" ht="18">
      <c r="A2" s="346" t="s">
        <v>173</v>
      </c>
      <c r="B2" s="346"/>
      <c r="C2" s="346"/>
      <c r="D2" s="346"/>
      <c r="E2" s="346"/>
      <c r="F2" s="346"/>
      <c r="G2" s="346"/>
      <c r="H2" s="346"/>
      <c r="I2" s="346"/>
      <c r="J2" s="346"/>
    </row>
    <row r="3" ht="13.5" thickBot="1"/>
    <row r="4" spans="1:10" ht="46.5" customHeight="1" thickBot="1">
      <c r="A4" s="316" t="s">
        <v>38</v>
      </c>
      <c r="B4" s="317"/>
      <c r="C4" s="2"/>
      <c r="D4" s="5" t="s">
        <v>39</v>
      </c>
      <c r="E4" s="6"/>
      <c r="F4" s="6" t="s">
        <v>40</v>
      </c>
      <c r="G4" s="50" t="s">
        <v>41</v>
      </c>
      <c r="H4" s="50" t="s">
        <v>42</v>
      </c>
      <c r="I4" s="49" t="s">
        <v>43</v>
      </c>
      <c r="J4" s="30" t="s">
        <v>44</v>
      </c>
    </row>
    <row r="5" spans="1:10" ht="12.75">
      <c r="A5" s="37"/>
      <c r="B5" s="17"/>
      <c r="C5" s="17"/>
      <c r="D5" s="44"/>
      <c r="E5" s="17"/>
      <c r="F5" s="17"/>
      <c r="G5" s="17"/>
      <c r="H5" s="17"/>
      <c r="I5" s="17"/>
      <c r="J5" s="55"/>
    </row>
    <row r="6" spans="1:10" ht="12.75">
      <c r="A6" s="40" t="s">
        <v>45</v>
      </c>
      <c r="B6" s="17"/>
      <c r="C6" s="17"/>
      <c r="D6" s="44"/>
      <c r="E6" s="17"/>
      <c r="F6" s="17"/>
      <c r="G6" s="17"/>
      <c r="H6" s="17"/>
      <c r="I6" s="17"/>
      <c r="J6" s="56"/>
    </row>
    <row r="7" spans="1:10" ht="12.75">
      <c r="A7" s="40" t="s">
        <v>46</v>
      </c>
      <c r="B7" s="17"/>
      <c r="D7" s="57">
        <v>15</v>
      </c>
      <c r="E7" s="23"/>
      <c r="F7" s="23" t="s">
        <v>47</v>
      </c>
      <c r="G7" s="23">
        <v>2</v>
      </c>
      <c r="H7" s="23">
        <v>16.2</v>
      </c>
      <c r="I7" s="17">
        <v>0.000856</v>
      </c>
      <c r="J7" s="70">
        <f>D7*G7*H7*I7</f>
        <v>0.416016</v>
      </c>
    </row>
    <row r="8" spans="1:10" ht="12.75">
      <c r="A8" s="40" t="s">
        <v>5</v>
      </c>
      <c r="B8" s="17"/>
      <c r="C8" s="17"/>
      <c r="D8" s="44"/>
      <c r="E8" s="17"/>
      <c r="F8" s="17"/>
      <c r="G8" s="17"/>
      <c r="H8" s="17"/>
      <c r="I8" s="17"/>
      <c r="J8" s="78"/>
    </row>
    <row r="9" spans="1:10" ht="12.75">
      <c r="A9" s="40"/>
      <c r="B9" s="17"/>
      <c r="C9" s="17"/>
      <c r="D9" s="44"/>
      <c r="E9" s="17"/>
      <c r="F9" s="17"/>
      <c r="G9" s="17"/>
      <c r="H9" s="17"/>
      <c r="I9" s="17"/>
      <c r="J9" s="78"/>
    </row>
    <row r="10" spans="1:10" ht="12.75">
      <c r="A10" s="40" t="s">
        <v>101</v>
      </c>
      <c r="B10" s="17"/>
      <c r="C10" s="17"/>
      <c r="D10" s="57">
        <v>1</v>
      </c>
      <c r="E10" s="23"/>
      <c r="F10" s="23" t="s">
        <v>47</v>
      </c>
      <c r="G10" s="23">
        <v>2</v>
      </c>
      <c r="H10" s="23">
        <v>16.2</v>
      </c>
      <c r="I10" s="17">
        <v>0.0026</v>
      </c>
      <c r="J10" s="70">
        <f>D10*G10*H10*I10</f>
        <v>0.08424</v>
      </c>
    </row>
    <row r="11" spans="1:10" ht="12.75">
      <c r="A11" s="40" t="s">
        <v>5</v>
      </c>
      <c r="B11" s="17"/>
      <c r="C11" s="17"/>
      <c r="D11" s="44"/>
      <c r="E11" s="17"/>
      <c r="F11" s="17"/>
      <c r="G11" s="17"/>
      <c r="H11" s="17"/>
      <c r="I11" s="17"/>
      <c r="J11" s="78"/>
    </row>
    <row r="12" spans="1:10" ht="12.75">
      <c r="A12" s="40"/>
      <c r="B12" s="17"/>
      <c r="C12" s="17"/>
      <c r="D12" s="44"/>
      <c r="E12" s="17"/>
      <c r="F12" s="17"/>
      <c r="G12" s="17"/>
      <c r="H12" s="17"/>
      <c r="I12" s="17"/>
      <c r="J12" s="78"/>
    </row>
    <row r="13" spans="1:10" ht="12.75">
      <c r="A13" s="40" t="s">
        <v>48</v>
      </c>
      <c r="B13" s="17"/>
      <c r="C13" s="17"/>
      <c r="D13" s="57">
        <v>2</v>
      </c>
      <c r="E13" s="23"/>
      <c r="F13" s="23" t="s">
        <v>49</v>
      </c>
      <c r="G13" s="23">
        <v>2</v>
      </c>
      <c r="H13" s="23">
        <v>50</v>
      </c>
      <c r="I13" s="17">
        <v>0.0206</v>
      </c>
      <c r="J13" s="70">
        <f>D13*G13*H13*I13</f>
        <v>4.12</v>
      </c>
    </row>
    <row r="14" spans="1:10" ht="12.75">
      <c r="A14" s="40" t="s">
        <v>5</v>
      </c>
      <c r="B14" s="17"/>
      <c r="C14" s="17"/>
      <c r="D14" s="44"/>
      <c r="E14" s="17"/>
      <c r="F14" s="17"/>
      <c r="G14" s="17"/>
      <c r="H14" s="17"/>
      <c r="I14" s="17"/>
      <c r="J14" s="78"/>
    </row>
    <row r="15" spans="1:10" ht="12.75">
      <c r="A15" s="40"/>
      <c r="B15" s="17"/>
      <c r="C15" s="17"/>
      <c r="D15" s="57"/>
      <c r="E15" s="23"/>
      <c r="F15" s="23"/>
      <c r="G15" s="23"/>
      <c r="H15" s="23"/>
      <c r="I15" s="17"/>
      <c r="J15" s="70"/>
    </row>
    <row r="16" spans="1:10" ht="13.5" thickBot="1">
      <c r="A16" s="40" t="s">
        <v>50</v>
      </c>
      <c r="B16" s="17"/>
      <c r="C16" s="17"/>
      <c r="D16" s="57">
        <v>1</v>
      </c>
      <c r="E16" s="23"/>
      <c r="F16" s="23" t="s">
        <v>49</v>
      </c>
      <c r="G16" s="23">
        <v>1</v>
      </c>
      <c r="H16" s="23">
        <v>1</v>
      </c>
      <c r="I16" s="17">
        <v>1.6</v>
      </c>
      <c r="J16" s="70">
        <f>D16*G16*H16*I16</f>
        <v>1.6</v>
      </c>
    </row>
    <row r="17" spans="1:10" ht="18.75" customHeight="1" thickBot="1">
      <c r="A17" s="1" t="s">
        <v>4</v>
      </c>
      <c r="B17" s="2"/>
      <c r="C17" s="2"/>
      <c r="D17" s="5">
        <f>SUM(D7:D16)</f>
        <v>19</v>
      </c>
      <c r="E17" s="2"/>
      <c r="F17" s="2"/>
      <c r="G17" s="2"/>
      <c r="H17" s="2"/>
      <c r="I17" s="2"/>
      <c r="J17" s="61">
        <f>SUM(J7:J16)</f>
        <v>6.220256000000001</v>
      </c>
    </row>
    <row r="19" ht="12.75">
      <c r="A19" s="10" t="s">
        <v>92</v>
      </c>
    </row>
    <row r="20" spans="1:2" ht="12.75">
      <c r="A20" s="10" t="s">
        <v>93</v>
      </c>
      <c r="B20" s="10"/>
    </row>
    <row r="21" spans="1:2" ht="12.75">
      <c r="A21" s="10" t="s">
        <v>94</v>
      </c>
      <c r="B21" s="10"/>
    </row>
    <row r="22" spans="1:2" ht="12.75">
      <c r="A22" s="10" t="s">
        <v>95</v>
      </c>
      <c r="B22" s="10"/>
    </row>
    <row r="23" spans="1:2" ht="12.75">
      <c r="A23" s="10" t="s">
        <v>96</v>
      </c>
      <c r="B23" s="10"/>
    </row>
    <row r="24" spans="1:2" ht="12.75">
      <c r="A24" s="10"/>
      <c r="B24" s="10"/>
    </row>
    <row r="25" spans="1:2" ht="12.75">
      <c r="A25" s="10" t="s">
        <v>100</v>
      </c>
      <c r="B25" s="10"/>
    </row>
    <row r="26" spans="1:2" ht="12.75">
      <c r="A26" s="10" t="s">
        <v>97</v>
      </c>
      <c r="B26" s="10"/>
    </row>
    <row r="27" ht="12.75">
      <c r="A27" s="10" t="s">
        <v>98</v>
      </c>
    </row>
    <row r="28" ht="12.75">
      <c r="A28" s="10" t="s">
        <v>99</v>
      </c>
    </row>
    <row r="31" spans="1:10" ht="12.75">
      <c r="A31" s="10"/>
      <c r="J31" s="54"/>
    </row>
  </sheetData>
  <mergeCells count="3">
    <mergeCell ref="A4:B4"/>
    <mergeCell ref="A1:J1"/>
    <mergeCell ref="A2:J2"/>
  </mergeCells>
  <printOptions horizontalCentered="1"/>
  <pageMargins left="1" right="1" top="1" bottom="1" header="0.5" footer="0.5"/>
  <pageSetup horizontalDpi="300" verticalDpi="300" orientation="landscape" r:id="rId1"/>
  <headerFooter alignWithMargins="0">
    <oddFooter>&amp;L&amp;8M:\DBS\2371 Air Liquide\&amp;F:&amp;A&amp;C&amp;8B-18&amp;R&amp;8&amp;D</oddFooter>
  </headerFooter>
</worksheet>
</file>

<file path=xl/worksheets/sheet19.xml><?xml version="1.0" encoding="utf-8"?>
<worksheet xmlns="http://schemas.openxmlformats.org/spreadsheetml/2006/main" xmlns:r="http://schemas.openxmlformats.org/officeDocument/2006/relationships">
  <dimension ref="A1:J31"/>
  <sheetViews>
    <sheetView workbookViewId="0" topLeftCell="A1">
      <selection activeCell="D17" sqref="D17"/>
    </sheetView>
  </sheetViews>
  <sheetFormatPr defaultColWidth="9.140625" defaultRowHeight="12.75"/>
  <cols>
    <col min="2" max="2" width="15.421875" style="0" customWidth="1"/>
    <col min="11" max="11" width="8.421875" style="0" customWidth="1"/>
  </cols>
  <sheetData>
    <row r="1" spans="1:10" ht="18">
      <c r="A1" s="346" t="s">
        <v>37</v>
      </c>
      <c r="B1" s="346"/>
      <c r="C1" s="346"/>
      <c r="D1" s="346"/>
      <c r="E1" s="346"/>
      <c r="F1" s="346"/>
      <c r="G1" s="346"/>
      <c r="H1" s="346"/>
      <c r="I1" s="346"/>
      <c r="J1" s="346"/>
    </row>
    <row r="2" spans="1:10" ht="18">
      <c r="A2" s="346" t="s">
        <v>246</v>
      </c>
      <c r="B2" s="346"/>
      <c r="C2" s="346"/>
      <c r="D2" s="346"/>
      <c r="E2" s="346"/>
      <c r="F2" s="346"/>
      <c r="G2" s="346"/>
      <c r="H2" s="346"/>
      <c r="I2" s="346"/>
      <c r="J2" s="346"/>
    </row>
    <row r="3" ht="13.5" thickBot="1"/>
    <row r="4" spans="1:10" ht="46.5" customHeight="1" thickBot="1">
      <c r="A4" s="316" t="s">
        <v>38</v>
      </c>
      <c r="B4" s="317"/>
      <c r="C4" s="2"/>
      <c r="D4" s="5" t="s">
        <v>39</v>
      </c>
      <c r="E4" s="6"/>
      <c r="F4" s="6" t="s">
        <v>40</v>
      </c>
      <c r="G4" s="50" t="s">
        <v>41</v>
      </c>
      <c r="H4" s="50" t="s">
        <v>42</v>
      </c>
      <c r="I4" s="49" t="s">
        <v>43</v>
      </c>
      <c r="J4" s="30" t="s">
        <v>44</v>
      </c>
    </row>
    <row r="5" spans="1:10" ht="12.75">
      <c r="A5" s="37"/>
      <c r="B5" s="17"/>
      <c r="C5" s="17"/>
      <c r="D5" s="44"/>
      <c r="E5" s="17"/>
      <c r="F5" s="17"/>
      <c r="G5" s="17"/>
      <c r="H5" s="17"/>
      <c r="I5" s="17"/>
      <c r="J5" s="55"/>
    </row>
    <row r="6" spans="1:10" ht="12.75">
      <c r="A6" s="40" t="s">
        <v>45</v>
      </c>
      <c r="B6" s="17"/>
      <c r="C6" s="17"/>
      <c r="D6" s="44"/>
      <c r="E6" s="17"/>
      <c r="F6" s="17"/>
      <c r="G6" s="17"/>
      <c r="H6" s="17"/>
      <c r="I6" s="17"/>
      <c r="J6" s="56"/>
    </row>
    <row r="7" spans="1:10" ht="12.75">
      <c r="A7" s="40" t="s">
        <v>46</v>
      </c>
      <c r="B7" s="17"/>
      <c r="D7" s="57">
        <v>8</v>
      </c>
      <c r="E7" s="23"/>
      <c r="F7" s="23" t="s">
        <v>47</v>
      </c>
      <c r="G7" s="23">
        <v>2</v>
      </c>
      <c r="H7" s="23">
        <v>16.2</v>
      </c>
      <c r="I7" s="17">
        <v>0.000856</v>
      </c>
      <c r="J7" s="70">
        <f>D7*G7*H7*I7</f>
        <v>0.2218752</v>
      </c>
    </row>
    <row r="8" spans="1:10" ht="12.75">
      <c r="A8" s="40" t="s">
        <v>5</v>
      </c>
      <c r="B8" s="17"/>
      <c r="C8" s="17"/>
      <c r="D8" s="44"/>
      <c r="E8" s="17"/>
      <c r="F8" s="17"/>
      <c r="G8" s="17"/>
      <c r="H8" s="17"/>
      <c r="I8" s="17"/>
      <c r="J8" s="78"/>
    </row>
    <row r="9" spans="1:10" ht="12.75">
      <c r="A9" s="40"/>
      <c r="B9" s="17"/>
      <c r="C9" s="17"/>
      <c r="D9" s="44"/>
      <c r="E9" s="17"/>
      <c r="F9" s="17"/>
      <c r="G9" s="17"/>
      <c r="H9" s="17"/>
      <c r="I9" s="17"/>
      <c r="J9" s="78"/>
    </row>
    <row r="10" spans="1:10" ht="12.75">
      <c r="A10" s="40" t="s">
        <v>101</v>
      </c>
      <c r="B10" s="17"/>
      <c r="C10" s="17"/>
      <c r="D10" s="57">
        <v>0</v>
      </c>
      <c r="E10" s="23"/>
      <c r="F10" s="23" t="s">
        <v>47</v>
      </c>
      <c r="G10" s="23">
        <v>2</v>
      </c>
      <c r="H10" s="23">
        <v>16.2</v>
      </c>
      <c r="I10" s="17">
        <v>0.0026</v>
      </c>
      <c r="J10" s="70">
        <f>D10*G10*H10*I10</f>
        <v>0</v>
      </c>
    </row>
    <row r="11" spans="1:10" ht="12.75">
      <c r="A11" s="40" t="s">
        <v>5</v>
      </c>
      <c r="B11" s="17"/>
      <c r="C11" s="17"/>
      <c r="D11" s="44"/>
      <c r="E11" s="17"/>
      <c r="F11" s="17"/>
      <c r="G11" s="17"/>
      <c r="H11" s="17"/>
      <c r="I11" s="17"/>
      <c r="J11" s="78"/>
    </row>
    <row r="12" spans="1:10" ht="12.75">
      <c r="A12" s="40"/>
      <c r="B12" s="17"/>
      <c r="C12" s="17"/>
      <c r="D12" s="44"/>
      <c r="E12" s="17"/>
      <c r="F12" s="17"/>
      <c r="G12" s="17"/>
      <c r="H12" s="17"/>
      <c r="I12" s="17"/>
      <c r="J12" s="78"/>
    </row>
    <row r="13" spans="1:10" ht="12.75">
      <c r="A13" s="40" t="s">
        <v>48</v>
      </c>
      <c r="B13" s="17"/>
      <c r="C13" s="17"/>
      <c r="D13" s="57">
        <v>0</v>
      </c>
      <c r="E13" s="23"/>
      <c r="F13" s="23" t="s">
        <v>49</v>
      </c>
      <c r="G13" s="23">
        <v>2</v>
      </c>
      <c r="H13" s="23">
        <v>50</v>
      </c>
      <c r="I13" s="17">
        <v>0.0206</v>
      </c>
      <c r="J13" s="70">
        <f>D13*G13*H13*I13</f>
        <v>0</v>
      </c>
    </row>
    <row r="14" spans="1:10" ht="12.75">
      <c r="A14" s="40" t="s">
        <v>5</v>
      </c>
      <c r="B14" s="17"/>
      <c r="C14" s="17"/>
      <c r="D14" s="44"/>
      <c r="E14" s="17"/>
      <c r="F14" s="17"/>
      <c r="G14" s="17"/>
      <c r="H14" s="17"/>
      <c r="I14" s="17"/>
      <c r="J14" s="78"/>
    </row>
    <row r="15" spans="1:10" ht="12.75">
      <c r="A15" s="40"/>
      <c r="B15" s="17"/>
      <c r="C15" s="17"/>
      <c r="D15" s="57"/>
      <c r="E15" s="23"/>
      <c r="F15" s="23"/>
      <c r="G15" s="23"/>
      <c r="H15" s="23"/>
      <c r="I15" s="17"/>
      <c r="J15" s="70"/>
    </row>
    <row r="16" spans="1:10" ht="13.5" thickBot="1">
      <c r="A16" s="40" t="s">
        <v>50</v>
      </c>
      <c r="B16" s="17"/>
      <c r="C16" s="17"/>
      <c r="D16" s="57">
        <v>0</v>
      </c>
      <c r="E16" s="23"/>
      <c r="F16" s="23" t="s">
        <v>49</v>
      </c>
      <c r="G16" s="23">
        <v>1</v>
      </c>
      <c r="H16" s="23">
        <v>1</v>
      </c>
      <c r="I16" s="17">
        <v>1.6</v>
      </c>
      <c r="J16" s="70">
        <f>D16*G16*H16*I16</f>
        <v>0</v>
      </c>
    </row>
    <row r="17" spans="1:10" ht="18.75" customHeight="1" thickBot="1">
      <c r="A17" s="1" t="s">
        <v>4</v>
      </c>
      <c r="B17" s="2"/>
      <c r="C17" s="2"/>
      <c r="D17" s="5">
        <f>SUM(D7:D16)</f>
        <v>8</v>
      </c>
      <c r="E17" s="2"/>
      <c r="F17" s="2"/>
      <c r="G17" s="2"/>
      <c r="H17" s="2"/>
      <c r="I17" s="2"/>
      <c r="J17" s="61">
        <f>SUM(J7:J16)</f>
        <v>0.2218752</v>
      </c>
    </row>
    <row r="19" ht="12.75">
      <c r="A19" s="10" t="s">
        <v>92</v>
      </c>
    </row>
    <row r="20" spans="1:2" ht="12.75">
      <c r="A20" s="10" t="s">
        <v>93</v>
      </c>
      <c r="B20" s="10"/>
    </row>
    <row r="21" spans="1:2" ht="12.75">
      <c r="A21" s="10" t="s">
        <v>94</v>
      </c>
      <c r="B21" s="10"/>
    </row>
    <row r="22" spans="1:2" ht="12.75">
      <c r="A22" s="10" t="s">
        <v>95</v>
      </c>
      <c r="B22" s="10"/>
    </row>
    <row r="23" spans="1:2" ht="12.75">
      <c r="A23" s="10" t="s">
        <v>96</v>
      </c>
      <c r="B23" s="10"/>
    </row>
    <row r="24" spans="1:2" ht="12.75">
      <c r="A24" s="10"/>
      <c r="B24" s="10"/>
    </row>
    <row r="25" spans="1:2" ht="12.75">
      <c r="A25" s="10" t="s">
        <v>100</v>
      </c>
      <c r="B25" s="10"/>
    </row>
    <row r="26" spans="1:2" ht="12.75">
      <c r="A26" s="10" t="s">
        <v>97</v>
      </c>
      <c r="B26" s="10"/>
    </row>
    <row r="27" ht="12.75">
      <c r="A27" s="10" t="s">
        <v>98</v>
      </c>
    </row>
    <row r="28" ht="12.75">
      <c r="A28" s="10" t="s">
        <v>99</v>
      </c>
    </row>
    <row r="31" spans="1:10" ht="12.75">
      <c r="A31" s="10"/>
      <c r="J31" s="54"/>
    </row>
  </sheetData>
  <mergeCells count="3">
    <mergeCell ref="A4:B4"/>
    <mergeCell ref="A1:J1"/>
    <mergeCell ref="A2:J2"/>
  </mergeCells>
  <printOptions horizontalCentered="1"/>
  <pageMargins left="1" right="1" top="1" bottom="1" header="0.5" footer="0.5"/>
  <pageSetup horizontalDpi="300" verticalDpi="300" orientation="landscape" r:id="rId1"/>
  <headerFooter alignWithMargins="0">
    <oddFooter>&amp;L&amp;8M:\DBS\2371 Air Liquide\&amp;F:&amp;A&amp;C&amp;8B-19&amp;R&amp;8&amp;D</oddFooter>
  </headerFooter>
</worksheet>
</file>

<file path=xl/worksheets/sheet2.xml><?xml version="1.0" encoding="utf-8"?>
<worksheet xmlns="http://schemas.openxmlformats.org/spreadsheetml/2006/main" xmlns:r="http://schemas.openxmlformats.org/officeDocument/2006/relationships">
  <dimension ref="A2:M36"/>
  <sheetViews>
    <sheetView workbookViewId="0" topLeftCell="A1">
      <selection activeCell="D35" sqref="D35:H39"/>
    </sheetView>
  </sheetViews>
  <sheetFormatPr defaultColWidth="9.140625" defaultRowHeight="12.75"/>
  <cols>
    <col min="1" max="1" width="36.7109375" style="0" customWidth="1"/>
    <col min="2" max="2" width="9.7109375" style="115" customWidth="1"/>
    <col min="6" max="6" width="9.00390625" style="0" customWidth="1"/>
  </cols>
  <sheetData>
    <row r="1" ht="12" customHeight="1"/>
    <row r="2" spans="1:13" ht="15.75" customHeight="1">
      <c r="A2" s="307" t="s">
        <v>155</v>
      </c>
      <c r="B2" s="307"/>
      <c r="C2" s="307"/>
      <c r="D2" s="307"/>
      <c r="E2" s="307"/>
      <c r="F2" s="307"/>
      <c r="G2" s="307"/>
      <c r="H2" s="307"/>
      <c r="I2" s="307"/>
      <c r="J2" s="307"/>
      <c r="K2" s="307"/>
      <c r="L2" s="307"/>
      <c r="M2" s="307"/>
    </row>
    <row r="3" ht="13.5" thickBot="1"/>
    <row r="4" spans="1:13" ht="12.75">
      <c r="A4" s="242" t="s">
        <v>64</v>
      </c>
      <c r="B4" s="221"/>
      <c r="C4" s="259" t="s">
        <v>65</v>
      </c>
      <c r="D4" s="265"/>
      <c r="E4" s="202" t="s">
        <v>66</v>
      </c>
      <c r="F4" s="202"/>
      <c r="G4" s="27"/>
      <c r="H4" s="211"/>
      <c r="I4" s="37"/>
      <c r="J4" s="269" t="s">
        <v>67</v>
      </c>
      <c r="K4" s="270"/>
      <c r="L4" s="270"/>
      <c r="M4" s="38"/>
    </row>
    <row r="5" spans="1:13" ht="13.5" thickBot="1">
      <c r="A5" s="243" t="s">
        <v>5</v>
      </c>
      <c r="B5" s="223" t="s">
        <v>39</v>
      </c>
      <c r="C5" s="260" t="s">
        <v>68</v>
      </c>
      <c r="D5" s="217" t="s">
        <v>0</v>
      </c>
      <c r="E5" s="63" t="s">
        <v>1</v>
      </c>
      <c r="F5" s="63" t="s">
        <v>2</v>
      </c>
      <c r="G5" s="63" t="s">
        <v>6</v>
      </c>
      <c r="H5" s="212" t="s">
        <v>3</v>
      </c>
      <c r="I5" s="217" t="s">
        <v>0</v>
      </c>
      <c r="J5" s="63" t="s">
        <v>1</v>
      </c>
      <c r="K5" s="63" t="s">
        <v>2</v>
      </c>
      <c r="L5" s="63" t="s">
        <v>6</v>
      </c>
      <c r="M5" s="224" t="s">
        <v>3</v>
      </c>
    </row>
    <row r="6" spans="1:13" ht="13.5" thickTop="1">
      <c r="A6" s="140" t="s">
        <v>69</v>
      </c>
      <c r="B6" s="198">
        <v>0</v>
      </c>
      <c r="C6" s="261">
        <v>8</v>
      </c>
      <c r="D6" s="253">
        <f>+'CE Emission Factor Calcs'!I6</f>
        <v>0.19535999999999998</v>
      </c>
      <c r="E6" s="123">
        <f>+'CE Emission Factor Calcs'!J6</f>
        <v>0.035519999999999996</v>
      </c>
      <c r="F6" s="123">
        <f>+'CE Emission Factor Calcs'!K6</f>
        <v>0.31967999999999996</v>
      </c>
      <c r="G6" s="123">
        <f>+'CE Emission Factor Calcs'!L6</f>
        <v>0.035519999999999996</v>
      </c>
      <c r="H6" s="213">
        <f>+'CE Emission Factor Calcs'!M6</f>
        <v>0.017759999999999998</v>
      </c>
      <c r="I6" s="218">
        <f>B6*C6*D6</f>
        <v>0</v>
      </c>
      <c r="J6" s="13">
        <f>B6*C6*E6</f>
        <v>0</v>
      </c>
      <c r="K6" s="13">
        <f>B6*C6*F6</f>
        <v>0</v>
      </c>
      <c r="L6" s="13">
        <f aca="true" t="shared" si="0" ref="L6:L17">B6*C6*G6</f>
        <v>0</v>
      </c>
      <c r="M6" s="206">
        <f aca="true" t="shared" si="1" ref="M6:M17">B6*C6*H6</f>
        <v>0</v>
      </c>
    </row>
    <row r="7" spans="1:13" ht="12.75">
      <c r="A7" s="244" t="s">
        <v>70</v>
      </c>
      <c r="B7" s="198">
        <v>1</v>
      </c>
      <c r="C7" s="261">
        <v>8</v>
      </c>
      <c r="D7" s="251">
        <f>'CE Emission Factor Calcs'!I7</f>
        <v>0.551025</v>
      </c>
      <c r="E7" s="124">
        <f>'CE Emission Factor Calcs'!J7</f>
        <v>0.110205</v>
      </c>
      <c r="F7" s="124">
        <f>'CE Emission Factor Calcs'!K7</f>
        <v>0.8081699999999999</v>
      </c>
      <c r="G7" s="124">
        <f>'CE Emission Factor Calcs'!L7</f>
        <v>0.07347</v>
      </c>
      <c r="H7" s="268">
        <f>'CE Emission Factor Calcs'!M7</f>
        <v>0.036735</v>
      </c>
      <c r="I7" s="218">
        <f>B7*C7*D7</f>
        <v>4.4082</v>
      </c>
      <c r="J7" s="13">
        <f>B7*C7*E7</f>
        <v>0.88164</v>
      </c>
      <c r="K7" s="13">
        <f>B7*C7*F7</f>
        <v>6.4653599999999996</v>
      </c>
      <c r="L7" s="13">
        <f t="shared" si="0"/>
        <v>0.58776</v>
      </c>
      <c r="M7" s="206">
        <f t="shared" si="1"/>
        <v>0.29388</v>
      </c>
    </row>
    <row r="8" spans="1:13" ht="12.75">
      <c r="A8" s="140" t="s">
        <v>71</v>
      </c>
      <c r="B8" s="91">
        <v>0</v>
      </c>
      <c r="C8" s="261">
        <v>8</v>
      </c>
      <c r="D8" s="245" t="s">
        <v>72</v>
      </c>
      <c r="E8" s="125" t="s">
        <v>72</v>
      </c>
      <c r="F8" s="125" t="s">
        <v>72</v>
      </c>
      <c r="G8" s="123">
        <v>0.35</v>
      </c>
      <c r="H8" s="213">
        <v>0.165</v>
      </c>
      <c r="I8" s="218">
        <v>0</v>
      </c>
      <c r="J8" s="13">
        <v>0</v>
      </c>
      <c r="K8" s="13">
        <v>0</v>
      </c>
      <c r="L8" s="13">
        <f t="shared" si="0"/>
        <v>0</v>
      </c>
      <c r="M8" s="206">
        <f t="shared" si="1"/>
        <v>0</v>
      </c>
    </row>
    <row r="9" spans="1:13" ht="12.75">
      <c r="A9" s="140" t="s">
        <v>73</v>
      </c>
      <c r="B9" s="91">
        <v>0</v>
      </c>
      <c r="C9" s="261">
        <v>8</v>
      </c>
      <c r="D9" s="253">
        <f>+'CE Emission Factor Calcs'!I9</f>
        <v>2.8552</v>
      </c>
      <c r="E9" s="123">
        <f>+'CE Emission Factor Calcs'!J9</f>
        <v>0.14792</v>
      </c>
      <c r="F9" s="123">
        <f>+'CE Emission Factor Calcs'!K9</f>
        <v>0.01376</v>
      </c>
      <c r="G9" s="123">
        <f>+'CE Emission Factor Calcs'!L9</f>
        <v>0.00172</v>
      </c>
      <c r="H9" s="213">
        <f>+'CE Emission Factor Calcs'!M9</f>
        <v>0.00086</v>
      </c>
      <c r="I9" s="218">
        <f aca="true" t="shared" si="2" ref="I9:I17">B9*C9*D9</f>
        <v>0</v>
      </c>
      <c r="J9" s="13">
        <f aca="true" t="shared" si="3" ref="J9:J17">B9*C9*E9</f>
        <v>0</v>
      </c>
      <c r="K9" s="13">
        <f aca="true" t="shared" si="4" ref="K9:K17">B9*C9*F9</f>
        <v>0</v>
      </c>
      <c r="L9" s="13">
        <f t="shared" si="0"/>
        <v>0</v>
      </c>
      <c r="M9" s="206">
        <f t="shared" si="1"/>
        <v>0</v>
      </c>
    </row>
    <row r="10" spans="1:13" ht="12.75">
      <c r="A10" s="140" t="s">
        <v>74</v>
      </c>
      <c r="B10" s="91">
        <v>0</v>
      </c>
      <c r="C10" s="261">
        <v>8</v>
      </c>
      <c r="D10" s="253">
        <f>+'CE Emission Factor Calcs'!I10</f>
        <v>0.58824</v>
      </c>
      <c r="E10" s="123">
        <f>+'CE Emission Factor Calcs'!J10</f>
        <v>0.19608</v>
      </c>
      <c r="F10" s="123">
        <f>+'CE Emission Factor Calcs'!K10</f>
        <v>1.50328</v>
      </c>
      <c r="G10" s="123">
        <f>+'CE Emission Factor Calcs'!L10</f>
        <v>0.13072</v>
      </c>
      <c r="H10" s="213">
        <f>+'CE Emission Factor Calcs'!M10</f>
        <v>0.09804</v>
      </c>
      <c r="I10" s="218">
        <f t="shared" si="2"/>
        <v>0</v>
      </c>
      <c r="J10" s="13">
        <f t="shared" si="3"/>
        <v>0</v>
      </c>
      <c r="K10" s="13">
        <f t="shared" si="4"/>
        <v>0</v>
      </c>
      <c r="L10" s="13">
        <f t="shared" si="0"/>
        <v>0</v>
      </c>
      <c r="M10" s="206">
        <f t="shared" si="1"/>
        <v>0</v>
      </c>
    </row>
    <row r="11" spans="1:13" ht="12.75">
      <c r="A11" s="140" t="s">
        <v>250</v>
      </c>
      <c r="B11" s="226">
        <v>0</v>
      </c>
      <c r="C11" s="261">
        <v>8</v>
      </c>
      <c r="D11" s="253">
        <f>'CE Emission Factor Calcs'!I11</f>
        <v>0.63855</v>
      </c>
      <c r="E11" s="123">
        <f>'CE Emission Factor Calcs'!J11</f>
        <v>0.21285</v>
      </c>
      <c r="F11" s="123">
        <f>'CE Emission Factor Calcs'!K11</f>
        <v>1.63185</v>
      </c>
      <c r="G11" s="123">
        <f>'CE Emission Factor Calcs'!L11</f>
        <v>0.1419</v>
      </c>
      <c r="H11" s="271">
        <f>'CE Emission Factor Calcs'!M11</f>
        <v>0.106425</v>
      </c>
      <c r="I11" s="218">
        <f>B11*C11*D11</f>
        <v>0</v>
      </c>
      <c r="J11" s="13">
        <f>B11*C11*E11</f>
        <v>0</v>
      </c>
      <c r="K11" s="13">
        <f>B11*C11*F11</f>
        <v>0</v>
      </c>
      <c r="L11" s="13">
        <f>B11*C11*G11</f>
        <v>0</v>
      </c>
      <c r="M11" s="206">
        <f>B11*C11*H11</f>
        <v>0</v>
      </c>
    </row>
    <row r="12" spans="1:13" ht="12.75">
      <c r="A12" s="140" t="s">
        <v>75</v>
      </c>
      <c r="B12" s="91">
        <v>0</v>
      </c>
      <c r="C12" s="261">
        <v>8</v>
      </c>
      <c r="D12" s="253">
        <f>+'CE Emission Factor Calcs'!I12</f>
        <v>0.572</v>
      </c>
      <c r="E12" s="123">
        <f>+'CE Emission Factor Calcs'!J12</f>
        <v>0.23</v>
      </c>
      <c r="F12" s="123">
        <f>+'CE Emission Factor Calcs'!K12</f>
        <v>1.9</v>
      </c>
      <c r="G12" s="123">
        <f>+'CE Emission Factor Calcs'!L12</f>
        <v>0.182</v>
      </c>
      <c r="H12" s="213">
        <f>+'CE Emission Factor Calcs'!M12</f>
        <v>0.17</v>
      </c>
      <c r="I12" s="218">
        <f t="shared" si="2"/>
        <v>0</v>
      </c>
      <c r="J12" s="13">
        <f t="shared" si="3"/>
        <v>0</v>
      </c>
      <c r="K12" s="13">
        <f t="shared" si="4"/>
        <v>0</v>
      </c>
      <c r="L12" s="13">
        <f t="shared" si="0"/>
        <v>0</v>
      </c>
      <c r="M12" s="206">
        <f t="shared" si="1"/>
        <v>0</v>
      </c>
    </row>
    <row r="13" spans="1:13" ht="12.75">
      <c r="A13" s="140" t="s">
        <v>76</v>
      </c>
      <c r="B13" s="91">
        <v>0</v>
      </c>
      <c r="C13" s="261">
        <v>8</v>
      </c>
      <c r="D13" s="253">
        <f>+'CE Emission Factor Calcs'!I13</f>
        <v>0.28229499999999996</v>
      </c>
      <c r="E13" s="123">
        <f>+'CE Emission Factor Calcs'!J13</f>
        <v>0.065145</v>
      </c>
      <c r="F13" s="123">
        <f>+'CE Emission Factor Calcs'!K13</f>
        <v>0.673165</v>
      </c>
      <c r="G13" s="123">
        <f>+'CE Emission Factor Calcs'!L13</f>
        <v>0.04343</v>
      </c>
      <c r="H13" s="213">
        <f>+'CE Emission Factor Calcs'!M13</f>
        <v>0.0325725</v>
      </c>
      <c r="I13" s="218">
        <f t="shared" si="2"/>
        <v>0</v>
      </c>
      <c r="J13" s="13">
        <f t="shared" si="3"/>
        <v>0</v>
      </c>
      <c r="K13" s="13">
        <f t="shared" si="4"/>
        <v>0</v>
      </c>
      <c r="L13" s="13">
        <f t="shared" si="0"/>
        <v>0</v>
      </c>
      <c r="M13" s="206">
        <f t="shared" si="1"/>
        <v>0</v>
      </c>
    </row>
    <row r="14" spans="1:13" ht="12.75">
      <c r="A14" s="140" t="s">
        <v>77</v>
      </c>
      <c r="B14" s="91">
        <v>0</v>
      </c>
      <c r="C14" s="261">
        <v>8</v>
      </c>
      <c r="D14" s="253">
        <f>+'CE Emission Factor Calcs'!I14</f>
        <v>0.151</v>
      </c>
      <c r="E14" s="123">
        <f>+'CE Emission Factor Calcs'!J14</f>
        <v>0.039</v>
      </c>
      <c r="F14" s="123">
        <f>+'CE Emission Factor Calcs'!K14</f>
        <v>0.713</v>
      </c>
      <c r="G14" s="123">
        <f>+'CE Emission Factor Calcs'!L14</f>
        <v>0.086</v>
      </c>
      <c r="H14" s="213">
        <f>+'CE Emission Factor Calcs'!M14</f>
        <v>0.061</v>
      </c>
      <c r="I14" s="218">
        <f t="shared" si="2"/>
        <v>0</v>
      </c>
      <c r="J14" s="13">
        <f t="shared" si="3"/>
        <v>0</v>
      </c>
      <c r="K14" s="13">
        <f t="shared" si="4"/>
        <v>0</v>
      </c>
      <c r="L14" s="13">
        <f t="shared" si="0"/>
        <v>0</v>
      </c>
      <c r="M14" s="206">
        <f t="shared" si="1"/>
        <v>0</v>
      </c>
    </row>
    <row r="15" spans="1:13" ht="12.75">
      <c r="A15" s="140" t="s">
        <v>78</v>
      </c>
      <c r="B15" s="91">
        <v>0</v>
      </c>
      <c r="C15" s="261">
        <v>8</v>
      </c>
      <c r="D15" s="253">
        <f>+'CE Emission Factor Calcs'!I15</f>
        <v>0.5247</v>
      </c>
      <c r="E15" s="123">
        <f>+'CE Emission Factor Calcs'!J15</f>
        <v>0.10494000000000002</v>
      </c>
      <c r="F15" s="123">
        <f>+'CE Emission Factor Calcs'!K15</f>
        <v>1.2592800000000002</v>
      </c>
      <c r="G15" s="123">
        <f>+'CE Emission Factor Calcs'!L15</f>
        <v>0.10494000000000002</v>
      </c>
      <c r="H15" s="213">
        <f>+'CE Emission Factor Calcs'!M15</f>
        <v>0.05247000000000001</v>
      </c>
      <c r="I15" s="218">
        <f t="shared" si="2"/>
        <v>0</v>
      </c>
      <c r="J15" s="13">
        <f t="shared" si="3"/>
        <v>0</v>
      </c>
      <c r="K15" s="13">
        <f t="shared" si="4"/>
        <v>0</v>
      </c>
      <c r="L15" s="13">
        <f t="shared" si="0"/>
        <v>0</v>
      </c>
      <c r="M15" s="206">
        <f t="shared" si="1"/>
        <v>0</v>
      </c>
    </row>
    <row r="16" spans="1:13" ht="12.75">
      <c r="A16" s="140" t="s">
        <v>79</v>
      </c>
      <c r="B16" s="91">
        <v>0</v>
      </c>
      <c r="C16" s="261">
        <v>8</v>
      </c>
      <c r="D16" s="253">
        <f>+'CE Emission Factor Calcs'!I16</f>
        <v>0.675</v>
      </c>
      <c r="E16" s="123">
        <f>+'CE Emission Factor Calcs'!J16</f>
        <v>0.15</v>
      </c>
      <c r="F16" s="123">
        <f>+'CE Emission Factor Calcs'!K16</f>
        <v>1.7</v>
      </c>
      <c r="G16" s="123">
        <f>+'CE Emission Factor Calcs'!L16</f>
        <v>0.45</v>
      </c>
      <c r="H16" s="213">
        <f>+'CE Emission Factor Calcs'!M16</f>
        <v>0.14</v>
      </c>
      <c r="I16" s="218">
        <f t="shared" si="2"/>
        <v>0</v>
      </c>
      <c r="J16" s="13">
        <f t="shared" si="3"/>
        <v>0</v>
      </c>
      <c r="K16" s="13">
        <f t="shared" si="4"/>
        <v>0</v>
      </c>
      <c r="L16" s="13">
        <f t="shared" si="0"/>
        <v>0</v>
      </c>
      <c r="M16" s="206">
        <f t="shared" si="1"/>
        <v>0</v>
      </c>
    </row>
    <row r="17" spans="1:13" ht="12.75">
      <c r="A17" s="140" t="s">
        <v>80</v>
      </c>
      <c r="B17" s="91">
        <v>0</v>
      </c>
      <c r="C17" s="261">
        <v>8</v>
      </c>
      <c r="D17" s="253">
        <f>+'CE Emission Factor Calcs'!I17</f>
        <v>0.834</v>
      </c>
      <c r="E17" s="123">
        <f>+'CE Emission Factor Calcs'!J17</f>
        <v>0.1251</v>
      </c>
      <c r="F17" s="123">
        <f>+'CE Emission Factor Calcs'!K17</f>
        <v>0.9173999999999999</v>
      </c>
      <c r="G17" s="123">
        <f>+'CE Emission Factor Calcs'!L17</f>
        <v>0.08339999999999999</v>
      </c>
      <c r="H17" s="213">
        <f>+'CE Emission Factor Calcs'!M17</f>
        <v>0.06255</v>
      </c>
      <c r="I17" s="218">
        <f t="shared" si="2"/>
        <v>0</v>
      </c>
      <c r="J17" s="13">
        <f t="shared" si="3"/>
        <v>0</v>
      </c>
      <c r="K17" s="13">
        <f t="shared" si="4"/>
        <v>0</v>
      </c>
      <c r="L17" s="13">
        <f t="shared" si="0"/>
        <v>0</v>
      </c>
      <c r="M17" s="206">
        <f t="shared" si="1"/>
        <v>0</v>
      </c>
    </row>
    <row r="18" spans="1:13" ht="12.75">
      <c r="A18" s="140"/>
      <c r="B18" s="91"/>
      <c r="C18" s="261"/>
      <c r="D18" s="253"/>
      <c r="E18" s="123"/>
      <c r="F18" s="123"/>
      <c r="G18" s="123"/>
      <c r="H18" s="213"/>
      <c r="I18" s="218"/>
      <c r="J18" s="13"/>
      <c r="K18" s="13"/>
      <c r="L18" s="13"/>
      <c r="M18" s="206"/>
    </row>
    <row r="19" spans="1:13" ht="12.75">
      <c r="A19" s="140" t="s">
        <v>81</v>
      </c>
      <c r="B19" s="91">
        <v>0</v>
      </c>
      <c r="C19" s="261">
        <v>8</v>
      </c>
      <c r="D19" s="253">
        <f>+'CE Emission Factor Calcs'!I19</f>
        <v>0.52</v>
      </c>
      <c r="E19" s="123">
        <f>+'CE Emission Factor Calcs'!J19</f>
        <v>0.17</v>
      </c>
      <c r="F19" s="123">
        <f>+'CE Emission Factor Calcs'!K19</f>
        <v>1.54</v>
      </c>
      <c r="G19" s="123">
        <f>+'CE Emission Factor Calcs'!L19</f>
        <v>0.143</v>
      </c>
      <c r="H19" s="213">
        <f>+'CE Emission Factor Calcs'!M19</f>
        <v>0.093</v>
      </c>
      <c r="I19" s="218">
        <f>B19*C19*D19</f>
        <v>0</v>
      </c>
      <c r="J19" s="13">
        <f>B19*C19*E19</f>
        <v>0</v>
      </c>
      <c r="K19" s="13">
        <f>B19*C19*F19</f>
        <v>0</v>
      </c>
      <c r="L19" s="13">
        <f>B19*C19*G19</f>
        <v>0</v>
      </c>
      <c r="M19" s="206">
        <f>B19*C19*H19</f>
        <v>0</v>
      </c>
    </row>
    <row r="20" spans="1:13" ht="12.75">
      <c r="A20" s="140" t="s">
        <v>82</v>
      </c>
      <c r="B20" s="91">
        <v>0</v>
      </c>
      <c r="C20" s="261">
        <v>8</v>
      </c>
      <c r="D20" s="253">
        <f>+'CE Emission Factor Calcs'!I20</f>
        <v>12.973788</v>
      </c>
      <c r="E20" s="123">
        <f>+'CE Emission Factor Calcs'!J20</f>
        <v>0.473688</v>
      </c>
      <c r="F20" s="123">
        <f>+'CE Emission Factor Calcs'!K20</f>
        <v>0.017544</v>
      </c>
      <c r="G20" s="123">
        <f>+'CE Emission Factor Calcs'!L20</f>
        <v>0.0052632</v>
      </c>
      <c r="H20" s="213">
        <f>+'CE Emission Factor Calcs'!M20</f>
        <v>0.002193</v>
      </c>
      <c r="I20" s="218">
        <f>B20*C20*D20</f>
        <v>0</v>
      </c>
      <c r="J20" s="13">
        <f>B20*C20*E20</f>
        <v>0</v>
      </c>
      <c r="K20" s="13">
        <f>B20*C20*F20</f>
        <v>0</v>
      </c>
      <c r="L20" s="13">
        <f>B20*C20*G20</f>
        <v>0</v>
      </c>
      <c r="M20" s="233">
        <f>B20*C20*H20</f>
        <v>0</v>
      </c>
    </row>
    <row r="21" spans="1:13" ht="12.75">
      <c r="A21" s="140" t="s">
        <v>137</v>
      </c>
      <c r="B21" s="91">
        <v>0</v>
      </c>
      <c r="C21" s="261">
        <v>8</v>
      </c>
      <c r="D21" s="253">
        <f>+'CE Emission Factor Calcs'!I21</f>
        <v>0.17908</v>
      </c>
      <c r="E21" s="123">
        <f>+'CE Emission Factor Calcs'!J21</f>
        <v>0.032560000000000006</v>
      </c>
      <c r="F21" s="123">
        <f>+'CE Emission Factor Calcs'!K21</f>
        <v>0.29304</v>
      </c>
      <c r="G21" s="123">
        <f>+'CE Emission Factor Calcs'!L21</f>
        <v>0.032560000000000006</v>
      </c>
      <c r="H21" s="213">
        <f>+'CE Emission Factor Calcs'!M21</f>
        <v>0.016280000000000003</v>
      </c>
      <c r="I21" s="257">
        <f>$B21*$C21*D21</f>
        <v>0</v>
      </c>
      <c r="J21" s="21">
        <f>$B21*$C21*E21</f>
        <v>0</v>
      </c>
      <c r="K21" s="21">
        <f>$B21*$C21*F21</f>
        <v>0</v>
      </c>
      <c r="L21" s="21">
        <f>$B21*$C21*G21</f>
        <v>0</v>
      </c>
      <c r="M21" s="233">
        <f>$B21*$C21*H21</f>
        <v>0</v>
      </c>
    </row>
    <row r="22" spans="1:13" ht="12.75">
      <c r="A22" s="140" t="s">
        <v>83</v>
      </c>
      <c r="B22" s="91">
        <v>0</v>
      </c>
      <c r="C22" s="261">
        <v>4</v>
      </c>
      <c r="D22" s="253">
        <f>+'CE Emission Factor Calcs'!I22</f>
        <v>0.17325</v>
      </c>
      <c r="E22" s="123">
        <f>+'CE Emission Factor Calcs'!J22</f>
        <v>0.0315</v>
      </c>
      <c r="F22" s="123">
        <f>+'CE Emission Factor Calcs'!K22</f>
        <v>0.2835</v>
      </c>
      <c r="G22" s="123">
        <f>+'CE Emission Factor Calcs'!L22</f>
        <v>0.0315</v>
      </c>
      <c r="H22" s="213">
        <f>+'CE Emission Factor Calcs'!M22</f>
        <v>0.01575</v>
      </c>
      <c r="I22" s="218">
        <f>B22*C22*D22</f>
        <v>0</v>
      </c>
      <c r="J22" s="13">
        <f>B22*C22*E22</f>
        <v>0</v>
      </c>
      <c r="K22" s="13">
        <f>B22*C22*F22</f>
        <v>0</v>
      </c>
      <c r="L22" s="13">
        <f>B22*C22*G22</f>
        <v>0</v>
      </c>
      <c r="M22" s="258">
        <f>B22*C22*H22</f>
        <v>0</v>
      </c>
    </row>
    <row r="23" spans="1:13" ht="12.75">
      <c r="A23" s="140"/>
      <c r="B23" s="91"/>
      <c r="C23" s="261"/>
      <c r="D23" s="253"/>
      <c r="E23" s="123"/>
      <c r="F23" s="123"/>
      <c r="G23" s="123"/>
      <c r="H23" s="213"/>
      <c r="I23" s="218"/>
      <c r="J23" s="13"/>
      <c r="K23" s="13"/>
      <c r="L23" s="13"/>
      <c r="M23" s="206"/>
    </row>
    <row r="24" spans="1:13" ht="12.75">
      <c r="A24" s="140"/>
      <c r="B24" s="91"/>
      <c r="C24" s="261"/>
      <c r="D24" s="253"/>
      <c r="E24" s="123"/>
      <c r="F24" s="123"/>
      <c r="G24" s="123"/>
      <c r="H24" s="213"/>
      <c r="I24" s="218"/>
      <c r="J24" s="13"/>
      <c r="K24" s="13"/>
      <c r="L24" s="13"/>
      <c r="M24" s="206"/>
    </row>
    <row r="25" spans="1:13" ht="12.75">
      <c r="A25" s="140" t="s">
        <v>84</v>
      </c>
      <c r="B25" s="91">
        <v>0</v>
      </c>
      <c r="C25" s="261">
        <v>8</v>
      </c>
      <c r="D25" s="253">
        <f>+'CE Emission Factor Calcs'!I25</f>
        <v>0.3</v>
      </c>
      <c r="E25" s="123">
        <f>+'CE Emission Factor Calcs'!J25</f>
        <v>0.065</v>
      </c>
      <c r="F25" s="123">
        <f>+'CE Emission Factor Calcs'!K25</f>
        <v>0.87</v>
      </c>
      <c r="G25" s="123">
        <f>+'CE Emission Factor Calcs'!L25</f>
        <v>0.067</v>
      </c>
      <c r="H25" s="213">
        <f>+'CE Emission Factor Calcs'!M25</f>
        <v>0.05</v>
      </c>
      <c r="I25" s="218">
        <f>B25*C25*D25</f>
        <v>0</v>
      </c>
      <c r="J25" s="13">
        <f>B25*C25*E25</f>
        <v>0</v>
      </c>
      <c r="K25" s="13">
        <f>B25*C25*F25</f>
        <v>0</v>
      </c>
      <c r="L25" s="13">
        <f>B25*C25*G25</f>
        <v>0</v>
      </c>
      <c r="M25" s="206">
        <f>B25*C25*H25</f>
        <v>0</v>
      </c>
    </row>
    <row r="26" spans="1:13" ht="12.75">
      <c r="A26" s="140" t="s">
        <v>85</v>
      </c>
      <c r="B26" s="91">
        <v>0</v>
      </c>
      <c r="C26" s="261">
        <v>8</v>
      </c>
      <c r="D26" s="253">
        <f>+'CE Emission Factor Calcs'!I26</f>
        <v>0.675</v>
      </c>
      <c r="E26" s="123">
        <f>+'CE Emission Factor Calcs'!J26</f>
        <v>0.15</v>
      </c>
      <c r="F26" s="123">
        <f>+'CE Emission Factor Calcs'!K26</f>
        <v>1.7</v>
      </c>
      <c r="G26" s="123">
        <f>+'CE Emission Factor Calcs'!L26</f>
        <v>0.143</v>
      </c>
      <c r="H26" s="213">
        <f>+'CE Emission Factor Calcs'!M26</f>
        <v>0.14</v>
      </c>
      <c r="I26" s="218">
        <f>B26*C26*D26</f>
        <v>0</v>
      </c>
      <c r="J26" s="13">
        <f>B26*C26*E26</f>
        <v>0</v>
      </c>
      <c r="K26" s="13">
        <f>B26*C26*F26</f>
        <v>0</v>
      </c>
      <c r="L26" s="13">
        <f>B26*C26*G26</f>
        <v>0</v>
      </c>
      <c r="M26" s="206">
        <f>B26*C26*H26</f>
        <v>0</v>
      </c>
    </row>
    <row r="27" spans="1:13" ht="13.5" thickBot="1">
      <c r="A27" s="230" t="s">
        <v>86</v>
      </c>
      <c r="B27" s="227">
        <v>0</v>
      </c>
      <c r="C27" s="264">
        <v>8</v>
      </c>
      <c r="D27" s="266">
        <f>+'CE Emission Factor Calcs'!I27</f>
        <v>0.675</v>
      </c>
      <c r="E27" s="208">
        <f>+'CE Emission Factor Calcs'!J27</f>
        <v>0.15</v>
      </c>
      <c r="F27" s="208">
        <f>+'CE Emission Factor Calcs'!K27</f>
        <v>1.7</v>
      </c>
      <c r="G27" s="208">
        <f>+'CE Emission Factor Calcs'!L27</f>
        <v>0.143</v>
      </c>
      <c r="H27" s="214">
        <f>+'CE Emission Factor Calcs'!M27</f>
        <v>0.14</v>
      </c>
      <c r="I27" s="219">
        <f>B27*C27*D27</f>
        <v>0</v>
      </c>
      <c r="J27" s="209">
        <f>B27*C27*E27</f>
        <v>0</v>
      </c>
      <c r="K27" s="209">
        <f>B27*C27*F27</f>
        <v>0</v>
      </c>
      <c r="L27" s="209">
        <f>B27*C27*G27</f>
        <v>0</v>
      </c>
      <c r="M27" s="262">
        <f>B27*C27*H27</f>
        <v>0</v>
      </c>
    </row>
    <row r="28" spans="1:13" ht="14.25" thickBot="1" thickTop="1">
      <c r="A28" s="263" t="s">
        <v>252</v>
      </c>
      <c r="B28" s="199"/>
      <c r="C28" s="90"/>
      <c r="D28" s="267"/>
      <c r="E28" s="114"/>
      <c r="F28" s="114"/>
      <c r="G28" s="114"/>
      <c r="H28" s="215"/>
      <c r="I28" s="220">
        <f>SUM(I6:I27)</f>
        <v>4.4082</v>
      </c>
      <c r="J28" s="114">
        <f>SUM(J6:J27)</f>
        <v>0.88164</v>
      </c>
      <c r="K28" s="210">
        <f>SUM(K6:K27)</f>
        <v>6.4653599999999996</v>
      </c>
      <c r="L28" s="114">
        <f>SUM(L6:L27)</f>
        <v>0.58776</v>
      </c>
      <c r="M28" s="207">
        <f>SUM(M6:M27)</f>
        <v>0.29388</v>
      </c>
    </row>
    <row r="29" spans="9:13" ht="12.75">
      <c r="I29" s="20"/>
      <c r="J29" s="20"/>
      <c r="K29" s="20"/>
      <c r="L29" s="20"/>
      <c r="M29" s="20"/>
    </row>
    <row r="30" ht="12.75">
      <c r="A30" s="10" t="s">
        <v>160</v>
      </c>
    </row>
    <row r="31" spans="1:4" ht="12.75">
      <c r="A31" s="10" t="s">
        <v>161</v>
      </c>
      <c r="D31" s="10" t="s">
        <v>87</v>
      </c>
    </row>
    <row r="32" ht="12.75">
      <c r="A32" s="10" t="s">
        <v>162</v>
      </c>
    </row>
    <row r="33" spans="1:5" ht="12.75">
      <c r="A33" s="10" t="s">
        <v>163</v>
      </c>
      <c r="B33" s="116"/>
      <c r="C33" s="10"/>
      <c r="D33" s="10"/>
      <c r="E33" s="67"/>
    </row>
    <row r="35" ht="12.75">
      <c r="M35" s="54"/>
    </row>
    <row r="36" ht="12.75">
      <c r="A36" s="10"/>
    </row>
  </sheetData>
  <mergeCells count="1">
    <mergeCell ref="A2:M2"/>
  </mergeCells>
  <conditionalFormatting sqref="L29:M29 I29">
    <cfRule type="cellIs" priority="1" dxfId="0" operator="greaterThanOrEqual" stopIfTrue="1">
      <formula>$I$30</formula>
    </cfRule>
  </conditionalFormatting>
  <conditionalFormatting sqref="K29">
    <cfRule type="cellIs" priority="2" dxfId="0" operator="greaterThanOrEqual" stopIfTrue="1">
      <formula>$K$30</formula>
    </cfRule>
  </conditionalFormatting>
  <conditionalFormatting sqref="J29">
    <cfRule type="cellIs" priority="3" dxfId="0" operator="greaterThanOrEqual" stopIfTrue="1">
      <formula>$J$30</formula>
    </cfRule>
  </conditionalFormatting>
  <printOptions horizontalCentered="1"/>
  <pageMargins left="0.75" right="0.75" top="1" bottom="1" header="0.5" footer="0.5"/>
  <pageSetup horizontalDpi="300" verticalDpi="300" orientation="landscape" scale="75" r:id="rId1"/>
  <headerFooter alignWithMargins="0">
    <oddHeader>&amp;C&amp;"Arial,Bold"&amp;12Construction Equipment Emissions for the Air Liquide Flare Project 
 Phase 1- Foundation Installation
</oddHeader>
    <oddFooter>&amp;L&amp;8M:\DBS\2371 Air Liquide\&amp;F:&amp;A&amp;C&amp;8B-2&amp;R&amp;8&amp;D</oddFooter>
  </headerFooter>
</worksheet>
</file>

<file path=xl/worksheets/sheet20.xml><?xml version="1.0" encoding="utf-8"?>
<worksheet xmlns="http://schemas.openxmlformats.org/spreadsheetml/2006/main" xmlns:r="http://schemas.openxmlformats.org/officeDocument/2006/relationships">
  <dimension ref="A1:J31"/>
  <sheetViews>
    <sheetView workbookViewId="0" topLeftCell="A1">
      <selection activeCell="D15" sqref="D15"/>
    </sheetView>
  </sheetViews>
  <sheetFormatPr defaultColWidth="9.140625" defaultRowHeight="12.75"/>
  <cols>
    <col min="2" max="2" width="15.421875" style="0" customWidth="1"/>
    <col min="11" max="11" width="8.421875" style="0" customWidth="1"/>
  </cols>
  <sheetData>
    <row r="1" spans="1:10" ht="18">
      <c r="A1" s="346" t="s">
        <v>37</v>
      </c>
      <c r="B1" s="346"/>
      <c r="C1" s="346"/>
      <c r="D1" s="346"/>
      <c r="E1" s="346"/>
      <c r="F1" s="346"/>
      <c r="G1" s="346"/>
      <c r="H1" s="346"/>
      <c r="I1" s="346"/>
      <c r="J1" s="346"/>
    </row>
    <row r="2" spans="1:10" ht="18">
      <c r="A2" s="346" t="s">
        <v>247</v>
      </c>
      <c r="B2" s="346"/>
      <c r="C2" s="346"/>
      <c r="D2" s="346"/>
      <c r="E2" s="346"/>
      <c r="F2" s="346"/>
      <c r="G2" s="346"/>
      <c r="H2" s="346"/>
      <c r="I2" s="346"/>
      <c r="J2" s="346"/>
    </row>
    <row r="3" ht="13.5" thickBot="1"/>
    <row r="4" spans="1:10" ht="46.5" customHeight="1" thickBot="1">
      <c r="A4" s="316" t="s">
        <v>38</v>
      </c>
      <c r="B4" s="317"/>
      <c r="C4" s="2"/>
      <c r="D4" s="5" t="s">
        <v>39</v>
      </c>
      <c r="E4" s="6"/>
      <c r="F4" s="6" t="s">
        <v>40</v>
      </c>
      <c r="G4" s="50" t="s">
        <v>41</v>
      </c>
      <c r="H4" s="50" t="s">
        <v>42</v>
      </c>
      <c r="I4" s="49" t="s">
        <v>43</v>
      </c>
      <c r="J4" s="30" t="s">
        <v>44</v>
      </c>
    </row>
    <row r="5" spans="1:10" ht="12.75">
      <c r="A5" s="37"/>
      <c r="B5" s="17"/>
      <c r="C5" s="17"/>
      <c r="D5" s="44"/>
      <c r="E5" s="17"/>
      <c r="F5" s="17"/>
      <c r="G5" s="17"/>
      <c r="H5" s="17"/>
      <c r="I5" s="17"/>
      <c r="J5" s="55"/>
    </row>
    <row r="6" spans="1:10" ht="12.75">
      <c r="A6" s="40" t="s">
        <v>45</v>
      </c>
      <c r="B6" s="17"/>
      <c r="C6" s="17"/>
      <c r="D6" s="44"/>
      <c r="E6" s="17"/>
      <c r="F6" s="17"/>
      <c r="G6" s="17"/>
      <c r="H6" s="17"/>
      <c r="I6" s="17"/>
      <c r="J6" s="56"/>
    </row>
    <row r="7" spans="1:10" ht="12.75">
      <c r="A7" s="40" t="s">
        <v>46</v>
      </c>
      <c r="B7" s="17"/>
      <c r="D7" s="57">
        <v>3</v>
      </c>
      <c r="E7" s="23"/>
      <c r="F7" s="23" t="s">
        <v>47</v>
      </c>
      <c r="G7" s="23">
        <v>2</v>
      </c>
      <c r="H7" s="23">
        <v>16.2</v>
      </c>
      <c r="I7" s="17">
        <v>0.000856</v>
      </c>
      <c r="J7" s="70">
        <f>D7*G7*H7*I7</f>
        <v>0.08320319999999999</v>
      </c>
    </row>
    <row r="8" spans="1:10" ht="12.75">
      <c r="A8" s="40" t="s">
        <v>5</v>
      </c>
      <c r="B8" s="17"/>
      <c r="C8" s="17"/>
      <c r="D8" s="44"/>
      <c r="E8" s="17"/>
      <c r="F8" s="17"/>
      <c r="G8" s="17"/>
      <c r="H8" s="17"/>
      <c r="I8" s="17"/>
      <c r="J8" s="78"/>
    </row>
    <row r="9" spans="1:10" ht="12.75">
      <c r="A9" s="40"/>
      <c r="B9" s="17"/>
      <c r="C9" s="17"/>
      <c r="D9" s="44"/>
      <c r="E9" s="17"/>
      <c r="F9" s="17"/>
      <c r="G9" s="17"/>
      <c r="H9" s="17"/>
      <c r="I9" s="17"/>
      <c r="J9" s="78"/>
    </row>
    <row r="10" spans="1:10" ht="12.75">
      <c r="A10" s="40" t="s">
        <v>101</v>
      </c>
      <c r="B10" s="17"/>
      <c r="C10" s="17"/>
      <c r="D10" s="57">
        <v>0</v>
      </c>
      <c r="E10" s="23"/>
      <c r="F10" s="23" t="s">
        <v>47</v>
      </c>
      <c r="G10" s="23">
        <v>2</v>
      </c>
      <c r="H10" s="23">
        <v>16.2</v>
      </c>
      <c r="I10" s="17">
        <v>0.0026</v>
      </c>
      <c r="J10" s="70">
        <f>D10*G10*H10*I10</f>
        <v>0</v>
      </c>
    </row>
    <row r="11" spans="1:10" ht="12.75">
      <c r="A11" s="40" t="s">
        <v>5</v>
      </c>
      <c r="B11" s="17"/>
      <c r="C11" s="17"/>
      <c r="D11" s="44"/>
      <c r="E11" s="17"/>
      <c r="F11" s="17"/>
      <c r="G11" s="17"/>
      <c r="H11" s="17"/>
      <c r="I11" s="17"/>
      <c r="J11" s="78"/>
    </row>
    <row r="12" spans="1:10" ht="12.75">
      <c r="A12" s="40"/>
      <c r="B12" s="17"/>
      <c r="C12" s="17"/>
      <c r="D12" s="44"/>
      <c r="E12" s="17"/>
      <c r="F12" s="17"/>
      <c r="G12" s="17"/>
      <c r="H12" s="17"/>
      <c r="I12" s="17"/>
      <c r="J12" s="78"/>
    </row>
    <row r="13" spans="1:10" ht="12.75">
      <c r="A13" s="40" t="s">
        <v>48</v>
      </c>
      <c r="B13" s="17"/>
      <c r="C13" s="17"/>
      <c r="D13" s="57">
        <v>0</v>
      </c>
      <c r="E13" s="23"/>
      <c r="F13" s="23" t="s">
        <v>49</v>
      </c>
      <c r="G13" s="23">
        <v>2</v>
      </c>
      <c r="H13" s="23">
        <v>50</v>
      </c>
      <c r="I13" s="17">
        <v>0.0206</v>
      </c>
      <c r="J13" s="70">
        <f>D13*G13*H13*I13</f>
        <v>0</v>
      </c>
    </row>
    <row r="14" spans="1:10" ht="12.75">
      <c r="A14" s="40" t="s">
        <v>5</v>
      </c>
      <c r="B14" s="17"/>
      <c r="C14" s="17"/>
      <c r="D14" s="44"/>
      <c r="E14" s="17"/>
      <c r="F14" s="17"/>
      <c r="G14" s="17"/>
      <c r="H14" s="17"/>
      <c r="I14" s="17"/>
      <c r="J14" s="78"/>
    </row>
    <row r="15" spans="1:10" ht="12.75">
      <c r="A15" s="40"/>
      <c r="B15" s="17"/>
      <c r="C15" s="17"/>
      <c r="D15" s="57"/>
      <c r="E15" s="23"/>
      <c r="F15" s="23"/>
      <c r="G15" s="23"/>
      <c r="H15" s="23"/>
      <c r="I15" s="17"/>
      <c r="J15" s="70"/>
    </row>
    <row r="16" spans="1:10" ht="13.5" thickBot="1">
      <c r="A16" s="40" t="s">
        <v>50</v>
      </c>
      <c r="B16" s="17"/>
      <c r="C16" s="17"/>
      <c r="D16" s="57">
        <v>0</v>
      </c>
      <c r="E16" s="23"/>
      <c r="F16" s="23" t="s">
        <v>49</v>
      </c>
      <c r="G16" s="23">
        <v>1</v>
      </c>
      <c r="H16" s="23">
        <v>1</v>
      </c>
      <c r="I16" s="17">
        <v>1.6</v>
      </c>
      <c r="J16" s="70">
        <f>D16*G16*H16*I16</f>
        <v>0</v>
      </c>
    </row>
    <row r="17" spans="1:10" ht="18.75" customHeight="1" thickBot="1">
      <c r="A17" s="1" t="s">
        <v>4</v>
      </c>
      <c r="B17" s="2"/>
      <c r="C17" s="2"/>
      <c r="D17" s="5">
        <f>SUM(D7:D16)</f>
        <v>3</v>
      </c>
      <c r="E17" s="2"/>
      <c r="F17" s="2"/>
      <c r="G17" s="2"/>
      <c r="H17" s="2"/>
      <c r="I17" s="2"/>
      <c r="J17" s="61">
        <f>SUM(J7:J16)</f>
        <v>0.08320319999999999</v>
      </c>
    </row>
    <row r="19" ht="12.75">
      <c r="A19" s="10" t="s">
        <v>92</v>
      </c>
    </row>
    <row r="20" spans="1:2" ht="12.75">
      <c r="A20" s="10" t="s">
        <v>93</v>
      </c>
      <c r="B20" s="10"/>
    </row>
    <row r="21" spans="1:2" ht="12.75">
      <c r="A21" s="10" t="s">
        <v>94</v>
      </c>
      <c r="B21" s="10"/>
    </row>
    <row r="22" spans="1:2" ht="12.75">
      <c r="A22" s="10" t="s">
        <v>95</v>
      </c>
      <c r="B22" s="10"/>
    </row>
    <row r="23" spans="1:2" ht="12.75">
      <c r="A23" s="10" t="s">
        <v>96</v>
      </c>
      <c r="B23" s="10"/>
    </row>
    <row r="24" spans="1:2" ht="12.75">
      <c r="A24" s="10"/>
      <c r="B24" s="10"/>
    </row>
    <row r="25" spans="1:2" ht="12.75">
      <c r="A25" s="10" t="s">
        <v>100</v>
      </c>
      <c r="B25" s="10"/>
    </row>
    <row r="26" spans="1:2" ht="12.75">
      <c r="A26" s="10" t="s">
        <v>97</v>
      </c>
      <c r="B26" s="10"/>
    </row>
    <row r="27" ht="12.75">
      <c r="A27" s="10" t="s">
        <v>98</v>
      </c>
    </row>
    <row r="28" ht="12.75">
      <c r="A28" s="10" t="s">
        <v>99</v>
      </c>
    </row>
    <row r="31" spans="1:10" ht="12.75">
      <c r="A31" s="10"/>
      <c r="J31" s="54"/>
    </row>
  </sheetData>
  <mergeCells count="3">
    <mergeCell ref="A4:B4"/>
    <mergeCell ref="A1:J1"/>
    <mergeCell ref="A2:J2"/>
  </mergeCells>
  <printOptions horizontalCentered="1"/>
  <pageMargins left="1" right="1" top="1" bottom="1" header="0.5" footer="0.5"/>
  <pageSetup horizontalDpi="300" verticalDpi="300" orientation="landscape" r:id="rId1"/>
  <headerFooter alignWithMargins="0">
    <oddFooter>&amp;L&amp;8M:\DBS\2371 Air Liquide\&amp;F:&amp;A&amp;C&amp;8B-20&amp;R&amp;8&amp;D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37"/>
  <sheetViews>
    <sheetView workbookViewId="0" topLeftCell="A1">
      <selection activeCell="F2" sqref="F2"/>
    </sheetView>
  </sheetViews>
  <sheetFormatPr defaultColWidth="9.140625" defaultRowHeight="12.75"/>
  <cols>
    <col min="1" max="1" width="22.7109375" style="0" customWidth="1"/>
    <col min="2" max="6" width="8.7109375" style="0" customWidth="1"/>
    <col min="8" max="8" width="22.7109375" style="0" customWidth="1"/>
    <col min="9" max="13" width="8.7109375" style="0" customWidth="1"/>
  </cols>
  <sheetData>
    <row r="1" spans="1:13" ht="12.75">
      <c r="A1" s="347" t="s">
        <v>122</v>
      </c>
      <c r="B1" s="348" t="s">
        <v>166</v>
      </c>
      <c r="C1" s="349"/>
      <c r="D1" s="349"/>
      <c r="E1" s="350"/>
      <c r="F1" s="351"/>
      <c r="H1" s="347" t="s">
        <v>122</v>
      </c>
      <c r="I1" s="348" t="s">
        <v>169</v>
      </c>
      <c r="J1" s="349"/>
      <c r="K1" s="349"/>
      <c r="L1" s="350"/>
      <c r="M1" s="351"/>
    </row>
    <row r="2" spans="1:13" ht="13.5" thickBot="1">
      <c r="A2" s="279"/>
      <c r="B2" s="65" t="s">
        <v>0</v>
      </c>
      <c r="C2" s="65" t="s">
        <v>1</v>
      </c>
      <c r="D2" s="65" t="s">
        <v>2</v>
      </c>
      <c r="E2" s="65" t="s">
        <v>6</v>
      </c>
      <c r="F2" s="69" t="s">
        <v>3</v>
      </c>
      <c r="H2" s="279"/>
      <c r="I2" s="65" t="s">
        <v>0</v>
      </c>
      <c r="J2" s="65" t="s">
        <v>1</v>
      </c>
      <c r="K2" s="65" t="s">
        <v>2</v>
      </c>
      <c r="L2" s="65" t="s">
        <v>6</v>
      </c>
      <c r="M2" s="69" t="s">
        <v>3</v>
      </c>
    </row>
    <row r="3" spans="1:13" ht="12.75">
      <c r="A3" s="240"/>
      <c r="B3" s="229"/>
      <c r="C3" s="229"/>
      <c r="D3" s="229"/>
      <c r="E3" s="229"/>
      <c r="F3" s="241"/>
      <c r="H3" s="240"/>
      <c r="I3" s="229"/>
      <c r="J3" s="229"/>
      <c r="K3" s="229"/>
      <c r="L3" s="229"/>
      <c r="M3" s="241"/>
    </row>
    <row r="4" spans="1:13" ht="12.75">
      <c r="A4" s="239"/>
      <c r="B4" s="14"/>
      <c r="C4" s="14"/>
      <c r="D4" s="14"/>
      <c r="E4" s="14"/>
      <c r="F4" s="238"/>
      <c r="H4" s="239"/>
      <c r="I4" s="14"/>
      <c r="J4" s="14"/>
      <c r="K4" s="14"/>
      <c r="L4" s="14"/>
      <c r="M4" s="238"/>
    </row>
    <row r="5" spans="1:13" ht="12.75">
      <c r="A5" s="232" t="s">
        <v>63</v>
      </c>
      <c r="B5" s="21">
        <f>+'Construction Equipment Phase 1'!I28</f>
        <v>4.4082</v>
      </c>
      <c r="C5" s="21">
        <f>+'Construction Equipment Phase 1'!J28</f>
        <v>0.88164</v>
      </c>
      <c r="D5" s="21">
        <f>+'Construction Equipment Phase 1'!K28</f>
        <v>6.4653599999999996</v>
      </c>
      <c r="E5" s="21">
        <f>+'Construction Equipment Phase 1'!L28</f>
        <v>0.58776</v>
      </c>
      <c r="F5" s="233">
        <f>+'Construction Equipment Phase 1'!M28</f>
        <v>0.29388</v>
      </c>
      <c r="H5" s="232" t="s">
        <v>63</v>
      </c>
      <c r="I5" s="21">
        <f>+'Construction Equipment Phase 4'!I28</f>
        <v>10.24992</v>
      </c>
      <c r="J5" s="21">
        <f>+'Construction Equipment Phase 4'!J28</f>
        <v>2.5766400000000003</v>
      </c>
      <c r="K5" s="21">
        <f>+'Construction Equipment Phase 4'!K28</f>
        <v>21.098239999999997</v>
      </c>
      <c r="L5" s="21">
        <f>+'Construction Equipment Phase 4'!L28</f>
        <v>2.05376</v>
      </c>
      <c r="M5" s="233">
        <f>+'Construction Equipment Phase 4'!M28</f>
        <v>1.2883200000000001</v>
      </c>
    </row>
    <row r="6" spans="1:13" ht="12.75">
      <c r="A6" s="232" t="s">
        <v>123</v>
      </c>
      <c r="B6" s="21">
        <f>'Const. Trip Emissions Phase 1'!D22</f>
        <v>16.63445</v>
      </c>
      <c r="C6" s="21">
        <f>'Const. Trip Emissions Phase 1'!F22</f>
        <v>1.9957854000000002</v>
      </c>
      <c r="D6" s="21">
        <f>'Const. Trip Emissions Phase 1'!H22</f>
        <v>9.582515599999999</v>
      </c>
      <c r="E6" s="21">
        <f>'Const. Trip Emissions Phase 1'!J22</f>
        <v>0.08085</v>
      </c>
      <c r="F6" s="233">
        <f>'Const. Trip Emissions Phase 1'!L22</f>
        <v>0.20425160000000003</v>
      </c>
      <c r="H6" s="232" t="s">
        <v>123</v>
      </c>
      <c r="I6" s="21">
        <f>+'Const. Trip Emissions Phase 4'!D22</f>
        <v>12.07932</v>
      </c>
      <c r="J6" s="21">
        <f>+'Const. Trip Emissions Phase 4'!F22</f>
        <v>1.4368734</v>
      </c>
      <c r="K6" s="21">
        <f>+'Const. Trip Emissions Phase 4'!H22</f>
        <v>6.5036076000000005</v>
      </c>
      <c r="L6" s="21">
        <f>+'Const. Trip Emissions Phase 4'!J22</f>
        <v>0.054630000000000005</v>
      </c>
      <c r="M6" s="233">
        <f>+'Const. Trip Emissions Phase 4'!L22</f>
        <v>0.1414536</v>
      </c>
    </row>
    <row r="7" spans="1:13" ht="12.75">
      <c r="A7" s="232" t="s">
        <v>7</v>
      </c>
      <c r="B7" s="68">
        <v>0</v>
      </c>
      <c r="C7" s="68">
        <v>0</v>
      </c>
      <c r="D7" s="68">
        <v>0</v>
      </c>
      <c r="E7" s="14">
        <v>0</v>
      </c>
      <c r="F7" s="233">
        <f>'Fugitive Construction EF '!$I$28</f>
        <v>25.304485625</v>
      </c>
      <c r="H7" s="232" t="s">
        <v>7</v>
      </c>
      <c r="I7" s="68">
        <v>0</v>
      </c>
      <c r="J7" s="68">
        <v>0</v>
      </c>
      <c r="K7" s="68">
        <v>0</v>
      </c>
      <c r="L7" s="14">
        <v>0</v>
      </c>
      <c r="M7" s="233">
        <v>0</v>
      </c>
    </row>
    <row r="8" spans="1:13" ht="12.75">
      <c r="A8" s="232" t="s">
        <v>125</v>
      </c>
      <c r="B8" s="68">
        <v>0</v>
      </c>
      <c r="C8" s="68">
        <v>0</v>
      </c>
      <c r="D8" s="68">
        <v>0</v>
      </c>
      <c r="E8" s="14">
        <v>0</v>
      </c>
      <c r="F8" s="233">
        <f>'Fugitive Vehicle Emissions Phs1'!$J$17</f>
        <v>8.418928</v>
      </c>
      <c r="H8" s="232" t="s">
        <v>125</v>
      </c>
      <c r="I8" s="68">
        <v>0</v>
      </c>
      <c r="J8" s="68">
        <v>0</v>
      </c>
      <c r="K8" s="68">
        <v>0</v>
      </c>
      <c r="L8" s="14">
        <v>0</v>
      </c>
      <c r="M8" s="233">
        <f>+'Fugitive Vehicle Emissions Phs4'!J17</f>
        <v>6.220256000000001</v>
      </c>
    </row>
    <row r="9" spans="1:13" ht="12.75">
      <c r="A9" s="239" t="s">
        <v>89</v>
      </c>
      <c r="B9" s="21">
        <f>SUM(B5:B8)</f>
        <v>21.042650000000002</v>
      </c>
      <c r="C9" s="21">
        <f>SUM(C5:C8)</f>
        <v>2.8774254</v>
      </c>
      <c r="D9" s="21">
        <f>SUM(D5:D8)</f>
        <v>16.047875599999998</v>
      </c>
      <c r="E9" s="21">
        <f>SUM(E5:E8)</f>
        <v>0.6686099999999999</v>
      </c>
      <c r="F9" s="233">
        <f>SUM(F5:F8)</f>
        <v>34.221545225</v>
      </c>
      <c r="H9" s="239" t="s">
        <v>89</v>
      </c>
      <c r="I9" s="21">
        <f>SUM(I5:I8)</f>
        <v>22.32924</v>
      </c>
      <c r="J9" s="21">
        <f>SUM(J5:J8)</f>
        <v>4.013513400000001</v>
      </c>
      <c r="K9" s="21">
        <f>SUM(K5:K8)</f>
        <v>27.6018476</v>
      </c>
      <c r="L9" s="21">
        <f>SUM(L5:L8)</f>
        <v>2.10839</v>
      </c>
      <c r="M9" s="233">
        <f>SUM(M5:M8)</f>
        <v>7.650029600000001</v>
      </c>
    </row>
    <row r="10" spans="1:13" ht="12.75">
      <c r="A10" s="239" t="s">
        <v>126</v>
      </c>
      <c r="B10" s="14">
        <v>550</v>
      </c>
      <c r="C10" s="14">
        <v>75</v>
      </c>
      <c r="D10" s="14">
        <v>100</v>
      </c>
      <c r="E10" s="14">
        <v>150</v>
      </c>
      <c r="F10" s="238">
        <v>150</v>
      </c>
      <c r="H10" s="239" t="s">
        <v>126</v>
      </c>
      <c r="I10" s="14">
        <v>550</v>
      </c>
      <c r="J10" s="14">
        <v>75</v>
      </c>
      <c r="K10" s="14">
        <v>100</v>
      </c>
      <c r="L10" s="14">
        <v>150</v>
      </c>
      <c r="M10" s="238">
        <v>150</v>
      </c>
    </row>
    <row r="11" spans="1:13" ht="13.5" thickBot="1">
      <c r="A11" s="196" t="s">
        <v>127</v>
      </c>
      <c r="B11" s="65" t="str">
        <f>IF(B9&gt;B10,"Yes","No")</f>
        <v>No</v>
      </c>
      <c r="C11" s="65" t="str">
        <f>IF(C9&gt;C10,"Yes","No")</f>
        <v>No</v>
      </c>
      <c r="D11" s="65" t="str">
        <f>IF(D9&gt;D10,"Yes","No")</f>
        <v>No</v>
      </c>
      <c r="E11" s="65" t="str">
        <f>IF(E9&gt;E10,"Yes","No")</f>
        <v>No</v>
      </c>
      <c r="F11" s="69" t="str">
        <f>IF(F9&gt;F10,"Yes","No")</f>
        <v>No</v>
      </c>
      <c r="H11" s="196" t="s">
        <v>127</v>
      </c>
      <c r="I11" s="65" t="str">
        <f>IF(I9&gt;I10,"Yes","No")</f>
        <v>No</v>
      </c>
      <c r="J11" s="65" t="str">
        <f>IF(J9&gt;J10,"Yes","No")</f>
        <v>No</v>
      </c>
      <c r="K11" s="65" t="str">
        <f>IF(K9&gt;K10,"Yes","No")</f>
        <v>No</v>
      </c>
      <c r="L11" s="65" t="str">
        <f>IF(L9&gt;L10,"Yes","No")</f>
        <v>No</v>
      </c>
      <c r="M11" s="69" t="str">
        <f>IF(M9&gt;M10,"Yes","No")</f>
        <v>No</v>
      </c>
    </row>
    <row r="13" ht="13.5" thickBot="1"/>
    <row r="14" spans="1:13" ht="12.75">
      <c r="A14" s="347" t="s">
        <v>122</v>
      </c>
      <c r="B14" s="348" t="s">
        <v>167</v>
      </c>
      <c r="C14" s="349"/>
      <c r="D14" s="349"/>
      <c r="E14" s="350"/>
      <c r="F14" s="351"/>
      <c r="H14" s="347" t="s">
        <v>122</v>
      </c>
      <c r="I14" s="348" t="s">
        <v>248</v>
      </c>
      <c r="J14" s="349"/>
      <c r="K14" s="349"/>
      <c r="L14" s="350"/>
      <c r="M14" s="351"/>
    </row>
    <row r="15" spans="1:13" ht="13.5" thickBot="1">
      <c r="A15" s="279"/>
      <c r="B15" s="65" t="s">
        <v>0</v>
      </c>
      <c r="C15" s="65" t="s">
        <v>1</v>
      </c>
      <c r="D15" s="65" t="s">
        <v>2</v>
      </c>
      <c r="E15" s="65" t="s">
        <v>6</v>
      </c>
      <c r="F15" s="69" t="s">
        <v>3</v>
      </c>
      <c r="H15" s="279"/>
      <c r="I15" s="65" t="s">
        <v>0</v>
      </c>
      <c r="J15" s="65" t="s">
        <v>1</v>
      </c>
      <c r="K15" s="65" t="s">
        <v>2</v>
      </c>
      <c r="L15" s="65" t="s">
        <v>6</v>
      </c>
      <c r="M15" s="69" t="s">
        <v>3</v>
      </c>
    </row>
    <row r="16" spans="1:13" ht="12.75">
      <c r="A16" s="240"/>
      <c r="B16" s="229"/>
      <c r="C16" s="229"/>
      <c r="D16" s="229"/>
      <c r="E16" s="229"/>
      <c r="F16" s="241"/>
      <c r="H16" s="240"/>
      <c r="I16" s="229"/>
      <c r="J16" s="229"/>
      <c r="K16" s="229"/>
      <c r="L16" s="229"/>
      <c r="M16" s="241"/>
    </row>
    <row r="17" spans="1:13" ht="12.75">
      <c r="A17" s="239"/>
      <c r="B17" s="14"/>
      <c r="C17" s="14"/>
      <c r="D17" s="14"/>
      <c r="E17" s="14"/>
      <c r="F17" s="238"/>
      <c r="H17" s="239"/>
      <c r="I17" s="14"/>
      <c r="J17" s="14"/>
      <c r="K17" s="14"/>
      <c r="L17" s="14"/>
      <c r="M17" s="238"/>
    </row>
    <row r="18" spans="1:13" ht="12.75">
      <c r="A18" s="232" t="s">
        <v>63</v>
      </c>
      <c r="B18" s="21">
        <f>+'Construction Equipment Phase 2'!I28</f>
        <v>8.057279999999999</v>
      </c>
      <c r="C18" s="21">
        <f>+'Construction Equipment Phase 2'!J28</f>
        <v>2.23896</v>
      </c>
      <c r="D18" s="21">
        <f>+'Construction Equipment Phase 2'!K28</f>
        <v>17.88024</v>
      </c>
      <c r="E18" s="21">
        <f>+'Construction Equipment Phase 2'!L28</f>
        <v>1.67136</v>
      </c>
      <c r="F18" s="233">
        <f>+'Construction Equipment Phase 2'!M28</f>
        <v>1.11948</v>
      </c>
      <c r="H18" s="232" t="s">
        <v>63</v>
      </c>
      <c r="I18" s="21">
        <f>+'Construction Equipment Phase 5'!I28</f>
        <v>2.2583599999999997</v>
      </c>
      <c r="J18" s="21">
        <f>+'Construction Equipment Phase 5'!J28</f>
        <v>0.52116</v>
      </c>
      <c r="K18" s="21">
        <f>+'Construction Equipment Phase 5'!K28</f>
        <v>5.38532</v>
      </c>
      <c r="L18" s="21">
        <f>+'Construction Equipment Phase 5'!L28</f>
        <v>0.34744</v>
      </c>
      <c r="M18" s="233">
        <f>+'Construction Equipment Phase 5'!M28</f>
        <v>0.26058</v>
      </c>
    </row>
    <row r="19" spans="1:13" ht="12.75">
      <c r="A19" s="232" t="s">
        <v>123</v>
      </c>
      <c r="B19" s="21">
        <f>+'Const. Trip Emissions Phase 2'!D22</f>
        <v>14.53605</v>
      </c>
      <c r="C19" s="21">
        <f>+'Const. Trip Emissions Phase 2'!F22</f>
        <v>1.7002854000000003</v>
      </c>
      <c r="D19" s="21">
        <f>+'Const. Trip Emissions Phase 2'!H22</f>
        <v>6.7683156</v>
      </c>
      <c r="E19" s="21">
        <f>+'Const. Trip Emissions Phase 2'!J22</f>
        <v>0.05625</v>
      </c>
      <c r="F19" s="233">
        <f>+'Const. Trip Emissions Phase 2'!L22</f>
        <v>0.1542516</v>
      </c>
      <c r="H19" s="232" t="s">
        <v>123</v>
      </c>
      <c r="I19" s="21">
        <f>+'Const. Trip Emissions Phase 5'!D22</f>
        <v>3.9307679999999996</v>
      </c>
      <c r="J19" s="21">
        <f>+'Const. Trip Emissions Phase 5'!E22</f>
        <v>0</v>
      </c>
      <c r="K19" s="21">
        <f>+'Const. Trip Emissions Phase 5'!F22</f>
        <v>0.4214592</v>
      </c>
      <c r="L19" s="21">
        <f>+'Const. Trip Emissions Phase 5'!G22</f>
        <v>0</v>
      </c>
      <c r="M19" s="233">
        <f>+'Const. Trip Emissions Phase 5'!H22</f>
        <v>0.4235328</v>
      </c>
    </row>
    <row r="20" spans="1:13" ht="12.75">
      <c r="A20" s="232" t="s">
        <v>7</v>
      </c>
      <c r="B20" s="68">
        <v>0</v>
      </c>
      <c r="C20" s="68">
        <v>0</v>
      </c>
      <c r="D20" s="68">
        <v>0</v>
      </c>
      <c r="E20" s="14">
        <v>0</v>
      </c>
      <c r="F20" s="233">
        <v>0</v>
      </c>
      <c r="H20" s="232" t="s">
        <v>7</v>
      </c>
      <c r="I20" s="68">
        <v>0</v>
      </c>
      <c r="J20" s="68">
        <v>0</v>
      </c>
      <c r="K20" s="68">
        <v>0</v>
      </c>
      <c r="L20" s="14">
        <v>0</v>
      </c>
      <c r="M20" s="233">
        <v>0</v>
      </c>
    </row>
    <row r="21" spans="1:13" ht="12.75">
      <c r="A21" s="232" t="s">
        <v>125</v>
      </c>
      <c r="B21" s="68">
        <v>0</v>
      </c>
      <c r="C21" s="68">
        <v>0</v>
      </c>
      <c r="D21" s="68">
        <v>0</v>
      </c>
      <c r="E21" s="14">
        <v>0</v>
      </c>
      <c r="F21" s="233">
        <f>+'Fugitive Vehicle Emissions Phs2'!J17</f>
        <v>6.358928000000001</v>
      </c>
      <c r="H21" s="232" t="s">
        <v>125</v>
      </c>
      <c r="I21" s="68">
        <v>0</v>
      </c>
      <c r="J21" s="68">
        <v>0</v>
      </c>
      <c r="K21" s="68">
        <v>0</v>
      </c>
      <c r="L21" s="14">
        <v>0</v>
      </c>
      <c r="M21" s="233">
        <f>+'Fugitive Vehicle Emissions Phs5'!J17</f>
        <v>0.2218752</v>
      </c>
    </row>
    <row r="22" spans="1:13" ht="12.75">
      <c r="A22" s="239" t="s">
        <v>89</v>
      </c>
      <c r="B22" s="21">
        <f>SUM(B18:B21)</f>
        <v>22.593329999999998</v>
      </c>
      <c r="C22" s="21">
        <f>SUM(C18:C21)</f>
        <v>3.9392454000000003</v>
      </c>
      <c r="D22" s="21">
        <f>SUM(D18:D21)</f>
        <v>24.6485556</v>
      </c>
      <c r="E22" s="21">
        <f>SUM(E18:E21)</f>
        <v>1.7276099999999999</v>
      </c>
      <c r="F22" s="233">
        <f>SUM(F18:F21)</f>
        <v>7.6326596</v>
      </c>
      <c r="H22" s="239" t="s">
        <v>89</v>
      </c>
      <c r="I22" s="21">
        <f>SUM(I18:I21)</f>
        <v>6.189127999999999</v>
      </c>
      <c r="J22" s="21">
        <f>SUM(J18:J21)</f>
        <v>0.52116</v>
      </c>
      <c r="K22" s="21">
        <f>SUM(K18:K21)</f>
        <v>5.8067792</v>
      </c>
      <c r="L22" s="21">
        <f>SUM(L18:L21)</f>
        <v>0.34744</v>
      </c>
      <c r="M22" s="233">
        <f>SUM(M18:M21)</f>
        <v>0.905988</v>
      </c>
    </row>
    <row r="23" spans="1:13" ht="12.75">
      <c r="A23" s="239" t="s">
        <v>126</v>
      </c>
      <c r="B23" s="14">
        <v>550</v>
      </c>
      <c r="C23" s="14">
        <v>75</v>
      </c>
      <c r="D23" s="14">
        <v>100</v>
      </c>
      <c r="E23" s="14">
        <v>150</v>
      </c>
      <c r="F23" s="238">
        <v>150</v>
      </c>
      <c r="H23" s="239" t="s">
        <v>126</v>
      </c>
      <c r="I23" s="14">
        <v>550</v>
      </c>
      <c r="J23" s="14">
        <v>75</v>
      </c>
      <c r="K23" s="14">
        <v>100</v>
      </c>
      <c r="L23" s="14">
        <v>150</v>
      </c>
      <c r="M23" s="238">
        <v>150</v>
      </c>
    </row>
    <row r="24" spans="1:13" ht="13.5" thickBot="1">
      <c r="A24" s="196" t="s">
        <v>127</v>
      </c>
      <c r="B24" s="65" t="str">
        <f>IF(B22&gt;B23,"Yes","No")</f>
        <v>No</v>
      </c>
      <c r="C24" s="65" t="str">
        <f>IF(C22&gt;C23,"Yes","No")</f>
        <v>No</v>
      </c>
      <c r="D24" s="65" t="str">
        <f>IF(D22&gt;D23,"Yes","No")</f>
        <v>No</v>
      </c>
      <c r="E24" s="65" t="str">
        <f>IF(E22&gt;E23,"Yes","No")</f>
        <v>No</v>
      </c>
      <c r="F24" s="69" t="str">
        <f>IF(F22&gt;F23,"Yes","No")</f>
        <v>No</v>
      </c>
      <c r="H24" s="196" t="s">
        <v>127</v>
      </c>
      <c r="I24" s="65" t="str">
        <f>IF(I22&gt;I23,"Yes","No")</f>
        <v>No</v>
      </c>
      <c r="J24" s="65" t="str">
        <f>IF(J22&gt;J23,"Yes","No")</f>
        <v>No</v>
      </c>
      <c r="K24" s="65" t="str">
        <f>IF(K22&gt;K23,"Yes","No")</f>
        <v>No</v>
      </c>
      <c r="L24" s="65" t="str">
        <f>IF(L22&gt;L23,"Yes","No")</f>
        <v>No</v>
      </c>
      <c r="M24" s="69" t="str">
        <f>IF(M22&gt;M23,"Yes","No")</f>
        <v>No</v>
      </c>
    </row>
    <row r="26" ht="13.5" thickBot="1"/>
    <row r="27" spans="1:13" ht="12.75">
      <c r="A27" s="347" t="s">
        <v>122</v>
      </c>
      <c r="B27" s="348" t="s">
        <v>168</v>
      </c>
      <c r="C27" s="349"/>
      <c r="D27" s="349"/>
      <c r="E27" s="350"/>
      <c r="F27" s="351"/>
      <c r="H27" s="347" t="s">
        <v>122</v>
      </c>
      <c r="I27" s="348" t="s">
        <v>249</v>
      </c>
      <c r="J27" s="349"/>
      <c r="K27" s="349"/>
      <c r="L27" s="350"/>
      <c r="M27" s="351"/>
    </row>
    <row r="28" spans="1:13" ht="13.5" thickBot="1">
      <c r="A28" s="279"/>
      <c r="B28" s="65" t="s">
        <v>0</v>
      </c>
      <c r="C28" s="65" t="s">
        <v>1</v>
      </c>
      <c r="D28" s="65" t="s">
        <v>2</v>
      </c>
      <c r="E28" s="65" t="s">
        <v>6</v>
      </c>
      <c r="F28" s="69" t="s">
        <v>3</v>
      </c>
      <c r="H28" s="279"/>
      <c r="I28" s="65" t="s">
        <v>0</v>
      </c>
      <c r="J28" s="65" t="s">
        <v>1</v>
      </c>
      <c r="K28" s="65" t="s">
        <v>2</v>
      </c>
      <c r="L28" s="65" t="s">
        <v>6</v>
      </c>
      <c r="M28" s="69" t="s">
        <v>3</v>
      </c>
    </row>
    <row r="29" spans="1:13" ht="12.75">
      <c r="A29" s="240"/>
      <c r="B29" s="229"/>
      <c r="C29" s="229"/>
      <c r="D29" s="229"/>
      <c r="E29" s="229"/>
      <c r="F29" s="241"/>
      <c r="H29" s="240"/>
      <c r="I29" s="229"/>
      <c r="J29" s="229"/>
      <c r="K29" s="229"/>
      <c r="L29" s="229"/>
      <c r="M29" s="241"/>
    </row>
    <row r="30" spans="1:13" ht="12.75">
      <c r="A30" s="239"/>
      <c r="B30" s="14"/>
      <c r="C30" s="14"/>
      <c r="D30" s="14"/>
      <c r="E30" s="14"/>
      <c r="F30" s="238"/>
      <c r="H30" s="239"/>
      <c r="I30" s="14"/>
      <c r="J30" s="14"/>
      <c r="K30" s="14"/>
      <c r="L30" s="14"/>
      <c r="M30" s="238"/>
    </row>
    <row r="31" spans="1:13" ht="12.75">
      <c r="A31" s="232" t="s">
        <v>63</v>
      </c>
      <c r="B31" s="21">
        <f>+'Construction Equipment Phase 3'!I28</f>
        <v>6.2688</v>
      </c>
      <c r="C31" s="21">
        <f>+'Construction Equipment Phase 3'!J28</f>
        <v>1.8528</v>
      </c>
      <c r="D31" s="21">
        <f>+'Construction Equipment Phase 3'!K28</f>
        <v>14.58368</v>
      </c>
      <c r="E31" s="21">
        <f>+'Construction Equipment Phase 3'!L28</f>
        <v>1.32992</v>
      </c>
      <c r="F31" s="233">
        <f>+'Construction Equipment Phase 3'!M28</f>
        <v>0.9264</v>
      </c>
      <c r="H31" s="232" t="s">
        <v>63</v>
      </c>
      <c r="I31" s="21">
        <f>+'Construction Equipment Phase 4'!I28</f>
        <v>10.24992</v>
      </c>
      <c r="J31" s="21">
        <f>+'Construction Equipment Phase 4'!J28</f>
        <v>2.5766400000000003</v>
      </c>
      <c r="K31" s="21">
        <f>+'Construction Equipment Phase 4'!K28</f>
        <v>21.098239999999997</v>
      </c>
      <c r="L31" s="21">
        <f>+'Construction Equipment Phase 4'!L28</f>
        <v>2.05376</v>
      </c>
      <c r="M31" s="233">
        <f>+'Construction Equipment Phase 4'!M28</f>
        <v>1.2883200000000001</v>
      </c>
    </row>
    <row r="32" spans="1:13" ht="12.75">
      <c r="A32" s="232" t="s">
        <v>123</v>
      </c>
      <c r="B32" s="21">
        <f>+'Const. Trip Emissions Phase 3'!D22</f>
        <v>8.639897999999999</v>
      </c>
      <c r="C32" s="21">
        <f>+'Const. Trip Emissions Phase 3'!F22</f>
        <v>1.0680966</v>
      </c>
      <c r="D32" s="21">
        <f>+'Const. Trip Emissions Phase 3'!H22</f>
        <v>6.1330164</v>
      </c>
      <c r="E32" s="21">
        <f>+'Const. Trip Emissions Phase 3'!J22</f>
        <v>0.052362000000000006</v>
      </c>
      <c r="F32" s="233">
        <f>+'Const. Trip Emissions Phase 3'!L22</f>
        <v>0.1235364</v>
      </c>
      <c r="H32" s="232" t="s">
        <v>123</v>
      </c>
      <c r="I32" s="21">
        <f>+'Const. Trip Emissions Phase 4'!D22</f>
        <v>12.07932</v>
      </c>
      <c r="J32" s="21">
        <f>+'Const. Trip Emissions Phase 4'!E22</f>
        <v>0</v>
      </c>
      <c r="K32" s="21">
        <f>+'Const. Trip Emissions Phase 4'!F22</f>
        <v>1.4368734</v>
      </c>
      <c r="L32" s="21">
        <f>+'Const. Trip Emissions Phase 4'!G22</f>
        <v>0</v>
      </c>
      <c r="M32" s="233">
        <f>+'Const. Trip Emissions Phase 4'!H22</f>
        <v>6.5036076000000005</v>
      </c>
    </row>
    <row r="33" spans="1:13" ht="12.75">
      <c r="A33" s="232" t="s">
        <v>7</v>
      </c>
      <c r="B33" s="68">
        <v>0</v>
      </c>
      <c r="C33" s="68">
        <v>0</v>
      </c>
      <c r="D33" s="68">
        <v>0</v>
      </c>
      <c r="E33" s="14">
        <v>0</v>
      </c>
      <c r="F33" s="233">
        <v>0</v>
      </c>
      <c r="H33" s="232" t="s">
        <v>7</v>
      </c>
      <c r="I33" s="68">
        <v>0</v>
      </c>
      <c r="J33" s="68">
        <v>0</v>
      </c>
      <c r="K33" s="68">
        <v>0</v>
      </c>
      <c r="L33" s="14">
        <v>0</v>
      </c>
      <c r="M33" s="233">
        <v>0</v>
      </c>
    </row>
    <row r="34" spans="1:13" ht="12.75">
      <c r="A34" s="232" t="s">
        <v>125</v>
      </c>
      <c r="B34" s="68">
        <v>0</v>
      </c>
      <c r="C34" s="68">
        <v>0</v>
      </c>
      <c r="D34" s="68">
        <v>0</v>
      </c>
      <c r="E34" s="14">
        <v>0</v>
      </c>
      <c r="F34" s="233">
        <f>+'Fugitive Vehicle Emissions Phs3'!J17</f>
        <v>6.0261152</v>
      </c>
      <c r="H34" s="232" t="s">
        <v>125</v>
      </c>
      <c r="I34" s="68">
        <v>0</v>
      </c>
      <c r="J34" s="68">
        <v>0</v>
      </c>
      <c r="K34" s="68">
        <v>0</v>
      </c>
      <c r="L34" s="14">
        <v>0</v>
      </c>
      <c r="M34" s="233">
        <f>+'Fugitive Vehicle Emissions Phs6'!J17</f>
        <v>0.08320319999999999</v>
      </c>
    </row>
    <row r="35" spans="1:13" ht="12.75">
      <c r="A35" s="239" t="s">
        <v>89</v>
      </c>
      <c r="B35" s="21">
        <f>SUM(B31:B34)</f>
        <v>14.908697999999998</v>
      </c>
      <c r="C35" s="21">
        <f>SUM(C31:C34)</f>
        <v>2.9208966</v>
      </c>
      <c r="D35" s="21">
        <f>SUM(D31:D34)</f>
        <v>20.7166964</v>
      </c>
      <c r="E35" s="21">
        <f>SUM(E31:E34)</f>
        <v>1.382282</v>
      </c>
      <c r="F35" s="233">
        <f>SUM(F31:F34)</f>
        <v>7.0760515999999996</v>
      </c>
      <c r="H35" s="239" t="s">
        <v>89</v>
      </c>
      <c r="I35" s="21">
        <f>SUM(I31:I34)</f>
        <v>22.32924</v>
      </c>
      <c r="J35" s="21">
        <f>SUM(J31:J34)</f>
        <v>2.5766400000000003</v>
      </c>
      <c r="K35" s="21">
        <f>SUM(K31:K34)</f>
        <v>22.535113399999997</v>
      </c>
      <c r="L35" s="21">
        <f>SUM(L31:L34)</f>
        <v>2.05376</v>
      </c>
      <c r="M35" s="233">
        <f>SUM(M31:M34)</f>
        <v>7.875130800000001</v>
      </c>
    </row>
    <row r="36" spans="1:13" ht="12.75">
      <c r="A36" s="239" t="s">
        <v>126</v>
      </c>
      <c r="B36" s="14">
        <v>550</v>
      </c>
      <c r="C36" s="14">
        <v>75</v>
      </c>
      <c r="D36" s="14">
        <v>100</v>
      </c>
      <c r="E36" s="14">
        <v>150</v>
      </c>
      <c r="F36" s="238">
        <v>150</v>
      </c>
      <c r="H36" s="239" t="s">
        <v>126</v>
      </c>
      <c r="I36" s="14">
        <v>550</v>
      </c>
      <c r="J36" s="14">
        <v>75</v>
      </c>
      <c r="K36" s="14">
        <v>100</v>
      </c>
      <c r="L36" s="14">
        <v>150</v>
      </c>
      <c r="M36" s="238">
        <v>150</v>
      </c>
    </row>
    <row r="37" spans="1:13" ht="13.5" thickBot="1">
      <c r="A37" s="196" t="s">
        <v>127</v>
      </c>
      <c r="B37" s="65" t="str">
        <f>IF(B35&gt;B36,"Yes","No")</f>
        <v>No</v>
      </c>
      <c r="C37" s="65" t="str">
        <f>IF(C35&gt;C36,"Yes","No")</f>
        <v>No</v>
      </c>
      <c r="D37" s="65" t="str">
        <f>IF(D35&gt;D36,"Yes","No")</f>
        <v>No</v>
      </c>
      <c r="E37" s="65" t="str">
        <f>IF(E35&gt;E36,"Yes","No")</f>
        <v>No</v>
      </c>
      <c r="F37" s="69" t="str">
        <f>IF(F35&gt;F36,"Yes","No")</f>
        <v>No</v>
      </c>
      <c r="H37" s="196" t="s">
        <v>127</v>
      </c>
      <c r="I37" s="65" t="str">
        <f>IF(I35&gt;I36,"Yes","No")</f>
        <v>No</v>
      </c>
      <c r="J37" s="65" t="str">
        <f>IF(J35&gt;J36,"Yes","No")</f>
        <v>No</v>
      </c>
      <c r="K37" s="65" t="str">
        <f>IF(K35&gt;K36,"Yes","No")</f>
        <v>No</v>
      </c>
      <c r="L37" s="65" t="str">
        <f>IF(L35&gt;L36,"Yes","No")</f>
        <v>No</v>
      </c>
      <c r="M37" s="69" t="str">
        <f>IF(M35&gt;M36,"Yes","No")</f>
        <v>No</v>
      </c>
    </row>
  </sheetData>
  <mergeCells count="12">
    <mergeCell ref="H14:H15"/>
    <mergeCell ref="I14:M14"/>
    <mergeCell ref="A14:A15"/>
    <mergeCell ref="B14:F14"/>
    <mergeCell ref="A1:A2"/>
    <mergeCell ref="B1:F1"/>
    <mergeCell ref="H1:H2"/>
    <mergeCell ref="I1:M1"/>
    <mergeCell ref="A27:A28"/>
    <mergeCell ref="B27:F27"/>
    <mergeCell ref="H27:H28"/>
    <mergeCell ref="I27:M27"/>
  </mergeCells>
  <printOptions horizontalCentered="1"/>
  <pageMargins left="0.75" right="0.75" top="1" bottom="1" header="0.5" footer="0.5"/>
  <pageSetup fitToHeight="1" fitToWidth="1" horizontalDpi="600" verticalDpi="600" orientation="landscape" scale="86" r:id="rId1"/>
  <headerFooter alignWithMargins="0">
    <oddHeader>&amp;C&amp;"Arial,Bold"&amp;12CONSTRUCTION SUMMARY BY PHASE</oddHeader>
    <oddFooter>&amp;L&amp;8M:\DBS\2371 Air Liquide\&amp;F:&amp;A&amp;C&amp;8B-21&amp;R&amp;D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M53"/>
  <sheetViews>
    <sheetView tabSelected="1" workbookViewId="0" topLeftCell="D17">
      <selection activeCell="I41" sqref="I41"/>
    </sheetView>
  </sheetViews>
  <sheetFormatPr defaultColWidth="9.140625" defaultRowHeight="12.75"/>
  <cols>
    <col min="1" max="1" width="22.7109375" style="0" customWidth="1"/>
    <col min="2" max="6" width="8.7109375" style="0" customWidth="1"/>
    <col min="8" max="8" width="22.7109375" style="0" customWidth="1"/>
    <col min="9" max="13" width="8.7109375" style="0" customWidth="1"/>
  </cols>
  <sheetData>
    <row r="1" spans="1:13" ht="12.75">
      <c r="A1" s="347" t="s">
        <v>122</v>
      </c>
      <c r="B1" s="348" t="s">
        <v>261</v>
      </c>
      <c r="C1" s="349"/>
      <c r="D1" s="349"/>
      <c r="E1" s="350"/>
      <c r="F1" s="351"/>
      <c r="H1" s="347" t="s">
        <v>122</v>
      </c>
      <c r="I1" s="348" t="s">
        <v>265</v>
      </c>
      <c r="J1" s="349"/>
      <c r="K1" s="349"/>
      <c r="L1" s="350"/>
      <c r="M1" s="351"/>
    </row>
    <row r="2" spans="1:13" ht="13.5" thickBot="1">
      <c r="A2" s="279"/>
      <c r="B2" s="65" t="s">
        <v>0</v>
      </c>
      <c r="C2" s="65" t="s">
        <v>1</v>
      </c>
      <c r="D2" s="65" t="s">
        <v>2</v>
      </c>
      <c r="E2" s="65" t="s">
        <v>6</v>
      </c>
      <c r="F2" s="69" t="s">
        <v>255</v>
      </c>
      <c r="H2" s="279"/>
      <c r="I2" s="65" t="s">
        <v>0</v>
      </c>
      <c r="J2" s="65" t="s">
        <v>1</v>
      </c>
      <c r="K2" s="65" t="s">
        <v>2</v>
      </c>
      <c r="L2" s="65" t="s">
        <v>6</v>
      </c>
      <c r="M2" s="69" t="s">
        <v>3</v>
      </c>
    </row>
    <row r="3" spans="1:13" ht="12.75">
      <c r="A3" s="240"/>
      <c r="B3" s="229"/>
      <c r="C3" s="229"/>
      <c r="D3" s="229"/>
      <c r="E3" s="229"/>
      <c r="F3" s="241"/>
      <c r="H3" s="240"/>
      <c r="I3" s="229"/>
      <c r="J3" s="229"/>
      <c r="K3" s="229"/>
      <c r="L3" s="229"/>
      <c r="M3" s="241"/>
    </row>
    <row r="4" spans="1:13" ht="12.75">
      <c r="A4" s="239"/>
      <c r="B4" s="14"/>
      <c r="C4" s="14"/>
      <c r="D4" s="14"/>
      <c r="E4" s="14"/>
      <c r="F4" s="238"/>
      <c r="H4" s="239"/>
      <c r="I4" s="14"/>
      <c r="J4" s="14"/>
      <c r="K4" s="14"/>
      <c r="L4" s="14"/>
      <c r="M4" s="238"/>
    </row>
    <row r="5" spans="1:13" ht="12.75">
      <c r="A5" s="232" t="s">
        <v>63</v>
      </c>
      <c r="B5" s="21">
        <f>'Construction Equipment Phase 1'!I28</f>
        <v>4.4082</v>
      </c>
      <c r="C5" s="21">
        <f>'Construction Equipment Phase 1'!J28</f>
        <v>0.88164</v>
      </c>
      <c r="D5" s="21">
        <f>'Construction Equipment Phase 1'!K28</f>
        <v>6.4653599999999996</v>
      </c>
      <c r="E5" s="21">
        <f>'Construction Equipment Phase 1'!L28</f>
        <v>0.58776</v>
      </c>
      <c r="F5" s="233">
        <f>'Construction Equipment Phase 1'!M28</f>
        <v>0.29388</v>
      </c>
      <c r="H5" s="232" t="s">
        <v>63</v>
      </c>
      <c r="I5" s="21">
        <f>'Construction Equipment Phase 2'!I28+'Construction Equipment Phase 4'!I28</f>
        <v>18.307199999999998</v>
      </c>
      <c r="J5" s="21">
        <f>'Construction Equipment Phase 2'!J28+'Construction Equipment Phase 4'!J28</f>
        <v>4.8156</v>
      </c>
      <c r="K5" s="21">
        <f>'Construction Equipment Phase 2'!K28+'Construction Equipment Phase 4'!K28</f>
        <v>38.97848</v>
      </c>
      <c r="L5" s="21">
        <f>'Construction Equipment Phase 2'!L28+'Construction Equipment Phase 4'!L28</f>
        <v>3.72512</v>
      </c>
      <c r="M5" s="233">
        <f>'Construction Equipment Phase 2'!M28+'Construction Equipment Phase 4'!M28</f>
        <v>2.4078</v>
      </c>
    </row>
    <row r="6" spans="1:13" ht="12.75">
      <c r="A6" s="232" t="s">
        <v>123</v>
      </c>
      <c r="B6" s="21">
        <f>'Const. Trip Emissions Phase 1'!D22</f>
        <v>16.63445</v>
      </c>
      <c r="C6" s="21">
        <f>'Const. Trip Emissions Phase 1'!F22</f>
        <v>1.9957854000000002</v>
      </c>
      <c r="D6" s="21">
        <f>'Const. Trip Emissions Phase 1'!H22</f>
        <v>9.582515599999999</v>
      </c>
      <c r="E6" s="21">
        <f>'Const. Trip Emissions Phase 1'!J22</f>
        <v>0.08085</v>
      </c>
      <c r="F6" s="233">
        <f>'Const. Trip Emissions Phase 1'!L22</f>
        <v>0.20425160000000003</v>
      </c>
      <c r="H6" s="232" t="s">
        <v>123</v>
      </c>
      <c r="I6" s="21">
        <f>'Const. Trip Emissions Phase 2'!D22+'Const. Trip Emissions Phase 4'!D22</f>
        <v>26.61537</v>
      </c>
      <c r="J6" s="21">
        <f>'Const. Trip Emissions Phase 2'!F22+'Const. Trip Emissions Phase 4'!F22</f>
        <v>3.1371588000000004</v>
      </c>
      <c r="K6" s="21">
        <f>'Const. Trip Emissions Phase 2'!H22+'Const. Trip Emissions Phase 4'!H22</f>
        <v>13.2719232</v>
      </c>
      <c r="L6" s="21">
        <f>'Const. Trip Emissions Phase 2'!J22+'Const. Trip Emissions Phase 4'!J22</f>
        <v>0.11088</v>
      </c>
      <c r="M6" s="233">
        <f>'Const. Trip Emissions Phase 2'!L22+'Const. Trip Emissions Phase 4'!L22</f>
        <v>0.2957052</v>
      </c>
    </row>
    <row r="7" spans="1:13" ht="12.75">
      <c r="A7" s="232" t="s">
        <v>7</v>
      </c>
      <c r="B7" s="68">
        <v>0</v>
      </c>
      <c r="C7" s="68">
        <v>0</v>
      </c>
      <c r="D7" s="68">
        <v>0</v>
      </c>
      <c r="E7" s="14">
        <v>0</v>
      </c>
      <c r="F7" s="233">
        <f>'Fugitive Construction EF '!$I$28</f>
        <v>25.304485625</v>
      </c>
      <c r="H7" s="232" t="s">
        <v>7</v>
      </c>
      <c r="I7" s="68">
        <v>0</v>
      </c>
      <c r="J7" s="68">
        <v>0</v>
      </c>
      <c r="K7" s="68">
        <v>0</v>
      </c>
      <c r="L7" s="14">
        <v>0</v>
      </c>
      <c r="M7" s="233">
        <v>0</v>
      </c>
    </row>
    <row r="8" spans="1:13" ht="12.75">
      <c r="A8" s="232" t="s">
        <v>125</v>
      </c>
      <c r="B8" s="68">
        <v>0</v>
      </c>
      <c r="C8" s="68">
        <v>0</v>
      </c>
      <c r="D8" s="68">
        <v>0</v>
      </c>
      <c r="E8" s="14">
        <v>0</v>
      </c>
      <c r="F8" s="233">
        <f>'Fugitive Vehicle Emissions Phs1'!$J$17</f>
        <v>8.418928</v>
      </c>
      <c r="H8" s="232" t="s">
        <v>125</v>
      </c>
      <c r="I8" s="68">
        <v>0</v>
      </c>
      <c r="J8" s="68">
        <v>0</v>
      </c>
      <c r="K8" s="68">
        <v>0</v>
      </c>
      <c r="L8" s="14">
        <v>0</v>
      </c>
      <c r="M8" s="233">
        <f>'Fugitive Vehicle Emissions Phs2'!J17+'Fugitive Vehicle Emissions Phs4'!J17</f>
        <v>12.579184000000001</v>
      </c>
    </row>
    <row r="9" spans="1:13" ht="12.75">
      <c r="A9" s="239" t="s">
        <v>89</v>
      </c>
      <c r="B9" s="21">
        <f>SUM(B5:B8)</f>
        <v>21.042650000000002</v>
      </c>
      <c r="C9" s="21">
        <f>SUM(C5:C8)</f>
        <v>2.8774254</v>
      </c>
      <c r="D9" s="21">
        <f>SUM(D5:D8)</f>
        <v>16.047875599999998</v>
      </c>
      <c r="E9" s="21">
        <f>SUM(E5:E8)</f>
        <v>0.6686099999999999</v>
      </c>
      <c r="F9" s="233">
        <f>SUM(F5:F8)</f>
        <v>34.221545225</v>
      </c>
      <c r="H9" s="239" t="s">
        <v>89</v>
      </c>
      <c r="I9" s="21">
        <f>SUM(I5:I8)</f>
        <v>44.92256999999999</v>
      </c>
      <c r="J9" s="21">
        <f>SUM(J5:J8)</f>
        <v>7.9527588</v>
      </c>
      <c r="K9" s="21">
        <f>SUM(K5:K8)</f>
        <v>52.250403199999994</v>
      </c>
      <c r="L9" s="21">
        <f>SUM(L5:L8)</f>
        <v>3.836</v>
      </c>
      <c r="M9" s="233">
        <f>SUM(M5:M8)</f>
        <v>15.282689200000002</v>
      </c>
    </row>
    <row r="10" spans="1:13" ht="12.75">
      <c r="A10" s="239" t="s">
        <v>126</v>
      </c>
      <c r="B10" s="14">
        <v>550</v>
      </c>
      <c r="C10" s="14">
        <v>75</v>
      </c>
      <c r="D10" s="14">
        <v>100</v>
      </c>
      <c r="E10" s="14">
        <v>150</v>
      </c>
      <c r="F10" s="238">
        <v>150</v>
      </c>
      <c r="H10" s="239" t="s">
        <v>126</v>
      </c>
      <c r="I10" s="14">
        <v>550</v>
      </c>
      <c r="J10" s="14">
        <v>75</v>
      </c>
      <c r="K10" s="14">
        <v>100</v>
      </c>
      <c r="L10" s="14">
        <v>150</v>
      </c>
      <c r="M10" s="238">
        <v>150</v>
      </c>
    </row>
    <row r="11" spans="1:13" ht="13.5" thickBot="1">
      <c r="A11" s="196" t="s">
        <v>127</v>
      </c>
      <c r="B11" s="65" t="str">
        <f>IF(B9&gt;B10,"Yes","No")</f>
        <v>No</v>
      </c>
      <c r="C11" s="65" t="str">
        <f>IF(C9&gt;C10,"Yes","No")</f>
        <v>No</v>
      </c>
      <c r="D11" s="65" t="str">
        <f>IF(D9&gt;D10,"Yes","No")</f>
        <v>No</v>
      </c>
      <c r="E11" s="65" t="str">
        <f>IF(E9&gt;E10,"Yes","No")</f>
        <v>No</v>
      </c>
      <c r="F11" s="69" t="str">
        <f>IF(F9&gt;F10,"Yes","No")</f>
        <v>No</v>
      </c>
      <c r="H11" s="196" t="s">
        <v>127</v>
      </c>
      <c r="I11" s="65" t="str">
        <f>IF(I9&gt;I10,"Yes","No")</f>
        <v>No</v>
      </c>
      <c r="J11" s="65" t="str">
        <f>IF(J9&gt;J10,"Yes","No")</f>
        <v>No</v>
      </c>
      <c r="K11" s="65" t="str">
        <f>IF(K9&gt;K10,"Yes","No")</f>
        <v>No</v>
      </c>
      <c r="L11" s="65" t="str">
        <f>IF(L9&gt;L10,"Yes","No")</f>
        <v>No</v>
      </c>
      <c r="M11" s="69" t="str">
        <f>IF(M9&gt;M10,"Yes","No")</f>
        <v>No</v>
      </c>
    </row>
    <row r="13" ht="13.5" thickBot="1"/>
    <row r="14" spans="1:13" ht="12.75">
      <c r="A14" s="347" t="s">
        <v>122</v>
      </c>
      <c r="B14" s="352" t="s">
        <v>262</v>
      </c>
      <c r="C14" s="349"/>
      <c r="D14" s="349"/>
      <c r="E14" s="350"/>
      <c r="F14" s="351"/>
      <c r="H14" s="347" t="s">
        <v>122</v>
      </c>
      <c r="I14" s="348" t="s">
        <v>266</v>
      </c>
      <c r="J14" s="349"/>
      <c r="K14" s="349"/>
      <c r="L14" s="350"/>
      <c r="M14" s="351"/>
    </row>
    <row r="15" spans="1:13" ht="13.5" thickBot="1">
      <c r="A15" s="279"/>
      <c r="B15" s="65" t="s">
        <v>0</v>
      </c>
      <c r="C15" s="65" t="s">
        <v>1</v>
      </c>
      <c r="D15" s="65" t="s">
        <v>2</v>
      </c>
      <c r="E15" s="65" t="s">
        <v>6</v>
      </c>
      <c r="F15" s="69" t="s">
        <v>3</v>
      </c>
      <c r="H15" s="279"/>
      <c r="I15" s="65" t="s">
        <v>0</v>
      </c>
      <c r="J15" s="65" t="s">
        <v>1</v>
      </c>
      <c r="K15" s="65" t="s">
        <v>2</v>
      </c>
      <c r="L15" s="65" t="s">
        <v>6</v>
      </c>
      <c r="M15" s="69" t="s">
        <v>3</v>
      </c>
    </row>
    <row r="16" spans="1:13" ht="12.75">
      <c r="A16" s="240"/>
      <c r="B16" s="229"/>
      <c r="C16" s="229"/>
      <c r="D16" s="229"/>
      <c r="E16" s="229"/>
      <c r="F16" s="241"/>
      <c r="H16" s="240"/>
      <c r="I16" s="229"/>
      <c r="J16" s="229"/>
      <c r="K16" s="229"/>
      <c r="L16" s="229"/>
      <c r="M16" s="241"/>
    </row>
    <row r="17" spans="1:13" ht="12.75">
      <c r="A17" s="239"/>
      <c r="B17" s="14"/>
      <c r="C17" s="14"/>
      <c r="D17" s="14"/>
      <c r="E17" s="14"/>
      <c r="F17" s="238"/>
      <c r="H17" s="239"/>
      <c r="I17" s="14"/>
      <c r="J17" s="14"/>
      <c r="K17" s="14"/>
      <c r="L17" s="14"/>
      <c r="M17" s="238"/>
    </row>
    <row r="18" spans="1:13" ht="12.75">
      <c r="A18" s="232" t="s">
        <v>63</v>
      </c>
      <c r="B18" s="21">
        <f>+'Construction Equipment Phase 2'!I28</f>
        <v>8.057279999999999</v>
      </c>
      <c r="C18" s="21">
        <f>+'Construction Equipment Phase 2'!J28</f>
        <v>2.23896</v>
      </c>
      <c r="D18" s="21">
        <f>+'Construction Equipment Phase 2'!K28</f>
        <v>17.88024</v>
      </c>
      <c r="E18" s="21">
        <f>+'Construction Equipment Phase 2'!L28</f>
        <v>1.67136</v>
      </c>
      <c r="F18" s="233">
        <f>+'Construction Equipment Phase 2'!M28</f>
        <v>1.11948</v>
      </c>
      <c r="H18" s="232" t="s">
        <v>63</v>
      </c>
      <c r="I18" s="21">
        <f>'Construction Equipment Phase 2'!I28+'Construction Equipment Phase 4'!I28+'Construction Equipment Phase 5'!I28</f>
        <v>20.565559999999998</v>
      </c>
      <c r="J18" s="21">
        <f>'Construction Equipment Phase 2'!J28+'Construction Equipment Phase 4'!J28+'Construction Equipment Phase 5'!J28</f>
        <v>5.33676</v>
      </c>
      <c r="K18" s="21">
        <f>'Construction Equipment Phase 2'!K28+'Construction Equipment Phase 4'!K28+'Construction Equipment Phase 5'!K28</f>
        <v>44.3638</v>
      </c>
      <c r="L18" s="21">
        <f>'Construction Equipment Phase 2'!L28+'Construction Equipment Phase 4'!L28+'Construction Equipment Phase 5'!L28</f>
        <v>4.07256</v>
      </c>
      <c r="M18" s="233">
        <f>'Construction Equipment Phase 2'!M28+'Construction Equipment Phase 4'!M28+'Construction Equipment Phase 5'!M28</f>
        <v>2.66838</v>
      </c>
    </row>
    <row r="19" spans="1:13" ht="12.75">
      <c r="A19" s="232" t="s">
        <v>123</v>
      </c>
      <c r="B19" s="21">
        <f>+'Const. Trip Emissions Phase 2'!D22</f>
        <v>14.53605</v>
      </c>
      <c r="C19" s="21">
        <f>+'Const. Trip Emissions Phase 2'!F22</f>
        <v>1.7002854000000003</v>
      </c>
      <c r="D19" s="21">
        <f>+'Const. Trip Emissions Phase 2'!H22</f>
        <v>6.7683156</v>
      </c>
      <c r="E19" s="21">
        <f>+'Const. Trip Emissions Phase 2'!J22</f>
        <v>0.05625</v>
      </c>
      <c r="F19" s="233">
        <f>+'Const. Trip Emissions Phase 2'!L22</f>
        <v>0.1542516</v>
      </c>
      <c r="H19" s="232" t="s">
        <v>123</v>
      </c>
      <c r="I19" s="21">
        <f>'Const. Trip Emissions Phase 2'!D22+'Const. Trip Emissions Phase 4'!D22+'Const. Trip Emissions Phase 5'!D22</f>
        <v>30.546138</v>
      </c>
      <c r="J19" s="21">
        <f>'Const. Trip Emissions Phase 2'!F22+'Const. Trip Emissions Phase 4'!F22+'Const. Trip Emissions Phase 5'!F22</f>
        <v>3.5586180000000005</v>
      </c>
      <c r="K19" s="21">
        <f>'Const. Trip Emissions Phase 2'!H22+'Const. Trip Emissions Phase 4'!H22+'Const. Trip Emissions Phase 5'!H22</f>
        <v>13.695456</v>
      </c>
      <c r="L19" s="21">
        <f>'Const. Trip Emissions Phase 2'!J22+'Const. Trip Emissions Phase 4'!J22+'Const. Trip Emissions Phase 5'!J22</f>
        <v>0.113472</v>
      </c>
      <c r="M19" s="233">
        <f>'Const. Trip Emissions Phase 2'!L22+'Const. Trip Emissions Phase 4'!L22+'Const. Trip Emissions Phase 5'!L22</f>
        <v>0.316182</v>
      </c>
    </row>
    <row r="20" spans="1:13" ht="12.75">
      <c r="A20" s="232" t="s">
        <v>7</v>
      </c>
      <c r="B20" s="68">
        <v>0</v>
      </c>
      <c r="C20" s="68">
        <v>0</v>
      </c>
      <c r="D20" s="68">
        <v>0</v>
      </c>
      <c r="E20" s="14">
        <v>0</v>
      </c>
      <c r="F20" s="233">
        <v>0</v>
      </c>
      <c r="H20" s="232" t="s">
        <v>7</v>
      </c>
      <c r="I20" s="68">
        <v>0</v>
      </c>
      <c r="J20" s="68">
        <v>0</v>
      </c>
      <c r="K20" s="68">
        <v>0</v>
      </c>
      <c r="L20" s="14">
        <v>0</v>
      </c>
      <c r="M20" s="233">
        <v>0</v>
      </c>
    </row>
    <row r="21" spans="1:13" ht="12.75">
      <c r="A21" s="232" t="s">
        <v>125</v>
      </c>
      <c r="B21" s="68">
        <v>0</v>
      </c>
      <c r="C21" s="68">
        <v>0</v>
      </c>
      <c r="D21" s="68">
        <v>0</v>
      </c>
      <c r="E21" s="14">
        <v>0</v>
      </c>
      <c r="F21" s="233">
        <f>+'Fugitive Vehicle Emissions Phs2'!J17</f>
        <v>6.358928000000001</v>
      </c>
      <c r="H21" s="232" t="s">
        <v>125</v>
      </c>
      <c r="I21" s="68">
        <v>0</v>
      </c>
      <c r="J21" s="68">
        <v>0</v>
      </c>
      <c r="K21" s="68">
        <v>0</v>
      </c>
      <c r="L21" s="14">
        <v>0</v>
      </c>
      <c r="M21" s="233">
        <f>'Fugitive Vehicle Emissions Phs2'!J17+'Fugitive Vehicle Emissions Phs4'!J17+'Fugitive Vehicle Emissions Phs5'!J17</f>
        <v>12.801059200000001</v>
      </c>
    </row>
    <row r="22" spans="1:13" ht="12.75">
      <c r="A22" s="239" t="s">
        <v>89</v>
      </c>
      <c r="B22" s="21">
        <f>SUM(B18:B21)</f>
        <v>22.593329999999998</v>
      </c>
      <c r="C22" s="21">
        <f>SUM(C18:C21)</f>
        <v>3.9392454000000003</v>
      </c>
      <c r="D22" s="21">
        <f>SUM(D18:D21)</f>
        <v>24.6485556</v>
      </c>
      <c r="E22" s="21">
        <f>SUM(E18:E21)</f>
        <v>1.7276099999999999</v>
      </c>
      <c r="F22" s="233">
        <f>SUM(F18:F21)</f>
        <v>7.6326596</v>
      </c>
      <c r="H22" s="239" t="s">
        <v>89</v>
      </c>
      <c r="I22" s="21">
        <f>SUM(I18:I21)</f>
        <v>51.111698</v>
      </c>
      <c r="J22" s="21">
        <f>SUM(J18:J21)</f>
        <v>8.895378000000001</v>
      </c>
      <c r="K22" s="21">
        <f>SUM(K18:K21)</f>
        <v>58.059256</v>
      </c>
      <c r="L22" s="21">
        <f>SUM(L18:L21)</f>
        <v>4.186032</v>
      </c>
      <c r="M22" s="233">
        <f>SUM(M18:M21)</f>
        <v>15.785621200000001</v>
      </c>
    </row>
    <row r="23" spans="1:13" ht="12.75">
      <c r="A23" s="239" t="s">
        <v>126</v>
      </c>
      <c r="B23" s="14">
        <v>550</v>
      </c>
      <c r="C23" s="14">
        <v>75</v>
      </c>
      <c r="D23" s="14">
        <v>100</v>
      </c>
      <c r="E23" s="14">
        <v>150</v>
      </c>
      <c r="F23" s="238">
        <v>150</v>
      </c>
      <c r="H23" s="239" t="s">
        <v>126</v>
      </c>
      <c r="I23" s="14">
        <v>550</v>
      </c>
      <c r="J23" s="14">
        <v>75</v>
      </c>
      <c r="K23" s="14">
        <v>100</v>
      </c>
      <c r="L23" s="14">
        <v>150</v>
      </c>
      <c r="M23" s="238">
        <v>150</v>
      </c>
    </row>
    <row r="24" spans="1:13" ht="13.5" thickBot="1">
      <c r="A24" s="196" t="s">
        <v>127</v>
      </c>
      <c r="B24" s="65" t="str">
        <f>IF(B22&gt;B23,"Yes","No")</f>
        <v>No</v>
      </c>
      <c r="C24" s="65" t="str">
        <f>IF(C22&gt;C23,"Yes","No")</f>
        <v>No</v>
      </c>
      <c r="D24" s="65" t="str">
        <f>IF(D22&gt;D23,"Yes","No")</f>
        <v>No</v>
      </c>
      <c r="E24" s="65" t="str">
        <f>IF(E22&gt;E23,"Yes","No")</f>
        <v>No</v>
      </c>
      <c r="F24" s="69" t="str">
        <f>IF(F22&gt;F23,"Yes","No")</f>
        <v>No</v>
      </c>
      <c r="H24" s="196" t="s">
        <v>127</v>
      </c>
      <c r="I24" s="65" t="str">
        <f>IF(I22&gt;I23,"Yes","No")</f>
        <v>No</v>
      </c>
      <c r="J24" s="65" t="str">
        <f>IF(J22&gt;J23,"Yes","No")</f>
        <v>No</v>
      </c>
      <c r="K24" s="65" t="str">
        <f>IF(K22&gt;K23,"Yes","No")</f>
        <v>No</v>
      </c>
      <c r="L24" s="65" t="str">
        <f>IF(L22&gt;L23,"Yes","No")</f>
        <v>No</v>
      </c>
      <c r="M24" s="69" t="str">
        <f>IF(M22&gt;M23,"Yes","No")</f>
        <v>No</v>
      </c>
    </row>
    <row r="26" ht="13.5" thickBot="1"/>
    <row r="27" spans="1:13" ht="12.75">
      <c r="A27" s="347" t="s">
        <v>122</v>
      </c>
      <c r="B27" s="348" t="s">
        <v>263</v>
      </c>
      <c r="C27" s="349"/>
      <c r="D27" s="349"/>
      <c r="E27" s="350"/>
      <c r="F27" s="351"/>
      <c r="H27" s="347" t="s">
        <v>122</v>
      </c>
      <c r="I27" s="348" t="s">
        <v>267</v>
      </c>
      <c r="J27" s="349"/>
      <c r="K27" s="349"/>
      <c r="L27" s="350"/>
      <c r="M27" s="351"/>
    </row>
    <row r="28" spans="1:13" ht="13.5" thickBot="1">
      <c r="A28" s="279"/>
      <c r="B28" s="65" t="s">
        <v>0</v>
      </c>
      <c r="C28" s="65" t="s">
        <v>1</v>
      </c>
      <c r="D28" s="65" t="s">
        <v>2</v>
      </c>
      <c r="E28" s="65" t="s">
        <v>6</v>
      </c>
      <c r="F28" s="69" t="s">
        <v>3</v>
      </c>
      <c r="H28" s="279"/>
      <c r="I28" s="65" t="s">
        <v>0</v>
      </c>
      <c r="J28" s="65" t="s">
        <v>1</v>
      </c>
      <c r="K28" s="65" t="s">
        <v>2</v>
      </c>
      <c r="L28" s="65" t="s">
        <v>6</v>
      </c>
      <c r="M28" s="69" t="s">
        <v>3</v>
      </c>
    </row>
    <row r="29" spans="1:13" ht="12.75">
      <c r="A29" s="240"/>
      <c r="B29" s="229"/>
      <c r="C29" s="229"/>
      <c r="D29" s="229"/>
      <c r="E29" s="229"/>
      <c r="F29" s="241"/>
      <c r="H29" s="240"/>
      <c r="I29" s="229"/>
      <c r="J29" s="229"/>
      <c r="K29" s="229"/>
      <c r="L29" s="229"/>
      <c r="M29" s="241"/>
    </row>
    <row r="30" spans="1:13" ht="12.75">
      <c r="A30" s="239"/>
      <c r="B30" s="14"/>
      <c r="C30" s="14"/>
      <c r="D30" s="14"/>
      <c r="E30" s="14"/>
      <c r="F30" s="238"/>
      <c r="H30" s="239"/>
      <c r="I30" s="14"/>
      <c r="J30" s="14"/>
      <c r="K30" s="14"/>
      <c r="L30" s="14"/>
      <c r="M30" s="238"/>
    </row>
    <row r="31" spans="1:13" ht="12.75">
      <c r="A31" s="232" t="s">
        <v>63</v>
      </c>
      <c r="B31" s="21">
        <f>+'Construction Equipment Phase 3'!I28+'Construction Equipment Phase 2'!I28</f>
        <v>14.326079999999997</v>
      </c>
      <c r="C31" s="21">
        <f>+'Construction Equipment Phase 3'!J28+'Construction Equipment Phase 2'!J28</f>
        <v>4.09176</v>
      </c>
      <c r="D31" s="21">
        <f>+'Construction Equipment Phase 3'!K28+'Construction Equipment Phase 2'!K28</f>
        <v>32.46392</v>
      </c>
      <c r="E31" s="21">
        <f>+'Construction Equipment Phase 3'!L28+'Construction Equipment Phase 2'!L28</f>
        <v>3.00128</v>
      </c>
      <c r="F31" s="233">
        <f>+'Construction Equipment Phase 3'!M28+'Construction Equipment Phase 2'!M28</f>
        <v>2.04588</v>
      </c>
      <c r="H31" s="232" t="s">
        <v>63</v>
      </c>
      <c r="I31" s="21">
        <f>'Construction Equipment Phase 2'!I28+'Construction Equipment Phase 5'!I28</f>
        <v>10.315639999999998</v>
      </c>
      <c r="J31" s="21">
        <f>'Construction Equipment Phase 2'!J28+'Construction Equipment Phase 5'!J28</f>
        <v>2.76012</v>
      </c>
      <c r="K31" s="21">
        <f>'Construction Equipment Phase 2'!K28+'Construction Equipment Phase 5'!K28</f>
        <v>23.26556</v>
      </c>
      <c r="L31" s="21">
        <f>'Construction Equipment Phase 2'!L28+'Construction Equipment Phase 5'!L28</f>
        <v>2.0188</v>
      </c>
      <c r="M31" s="233">
        <f>'Construction Equipment Phase 2'!M28+'Construction Equipment Phase 5'!M28</f>
        <v>1.38006</v>
      </c>
    </row>
    <row r="32" spans="1:13" ht="12.75">
      <c r="A32" s="232" t="s">
        <v>123</v>
      </c>
      <c r="B32" s="21">
        <f>+'Const. Trip Emissions Phase 3'!D22+'Const. Trip Emissions Phase 2'!D22</f>
        <v>23.175947999999998</v>
      </c>
      <c r="C32" s="21">
        <f>+'Const. Trip Emissions Phase 3'!F22+'Const. Trip Emissions Phase 2'!F22</f>
        <v>2.7683820000000003</v>
      </c>
      <c r="D32" s="21">
        <f>+'Const. Trip Emissions Phase 3'!H22+'Const. Trip Emissions Phase 2'!H22</f>
        <v>12.901332</v>
      </c>
      <c r="E32" s="21">
        <f>+'Const. Trip Emissions Phase 3'!J22+'Const. Trip Emissions Phase 2'!J22</f>
        <v>0.10861200000000001</v>
      </c>
      <c r="F32" s="21">
        <f>+'Const. Trip Emissions Phase 3'!L22+'Const. Trip Emissions Phase 2'!L22</f>
        <v>0.277788</v>
      </c>
      <c r="H32" s="232" t="s">
        <v>123</v>
      </c>
      <c r="I32" s="21">
        <f>'Const. Trip Emissions Phase 2'!D22+'Const. Trip Emissions Phase 5'!D22</f>
        <v>18.466818</v>
      </c>
      <c r="J32" s="21">
        <f>'Const. Trip Emissions Phase 2'!F22+'Const. Trip Emissions Phase 5'!F22</f>
        <v>2.1217446000000004</v>
      </c>
      <c r="K32" s="21">
        <f>'Const. Trip Emissions Phase 2'!H22+'Const. Trip Emissions Phase 5'!H22</f>
        <v>7.1918484000000005</v>
      </c>
      <c r="L32" s="21">
        <f>'Const. Trip Emissions Phase 2'!J22+'Const. Trip Emissions Phase 5'!J22</f>
        <v>0.058842</v>
      </c>
      <c r="M32" s="233">
        <f>'Const. Trip Emissions Phase 2'!L22+'Const. Trip Emissions Phase 5'!L22</f>
        <v>0.17472839999999998</v>
      </c>
    </row>
    <row r="33" spans="1:13" ht="12.75">
      <c r="A33" s="232" t="s">
        <v>7</v>
      </c>
      <c r="B33" s="68">
        <v>0</v>
      </c>
      <c r="C33" s="68">
        <v>0</v>
      </c>
      <c r="D33" s="68">
        <v>0</v>
      </c>
      <c r="E33" s="14">
        <v>0</v>
      </c>
      <c r="F33" s="233">
        <v>0</v>
      </c>
      <c r="H33" s="232" t="s">
        <v>7</v>
      </c>
      <c r="I33" s="68">
        <v>0</v>
      </c>
      <c r="J33" s="68">
        <v>0</v>
      </c>
      <c r="K33" s="68">
        <v>0</v>
      </c>
      <c r="L33" s="14">
        <v>0</v>
      </c>
      <c r="M33" s="233">
        <v>0</v>
      </c>
    </row>
    <row r="34" spans="1:13" ht="12.75">
      <c r="A34" s="232" t="s">
        <v>125</v>
      </c>
      <c r="B34" s="68">
        <v>0</v>
      </c>
      <c r="C34" s="68">
        <v>0</v>
      </c>
      <c r="D34" s="68">
        <v>0</v>
      </c>
      <c r="E34" s="14">
        <v>0</v>
      </c>
      <c r="F34" s="233">
        <f>+'Fugitive Vehicle Emissions Phs3'!J17+'Fugitive Vehicle Emissions Phs2'!J17</f>
        <v>12.3850432</v>
      </c>
      <c r="H34" s="232" t="s">
        <v>125</v>
      </c>
      <c r="I34" s="68">
        <v>0</v>
      </c>
      <c r="J34" s="68">
        <v>0</v>
      </c>
      <c r="K34" s="68">
        <v>0</v>
      </c>
      <c r="L34" s="14">
        <v>0</v>
      </c>
      <c r="M34" s="233">
        <f>'Fugitive Vehicle Emissions Phs2'!J17+'Fugitive Vehicle Emissions Phs5'!J17</f>
        <v>6.580803200000001</v>
      </c>
    </row>
    <row r="35" spans="1:13" ht="12.75">
      <c r="A35" s="239" t="s">
        <v>89</v>
      </c>
      <c r="B35" s="21">
        <f>SUM(B31:B34)</f>
        <v>37.502027999999996</v>
      </c>
      <c r="C35" s="21">
        <f>SUM(C31:C34)</f>
        <v>6.860142</v>
      </c>
      <c r="D35" s="21">
        <f>SUM(D31:D34)</f>
        <v>45.365252</v>
      </c>
      <c r="E35" s="21">
        <f>SUM(E31:E34)</f>
        <v>3.109892</v>
      </c>
      <c r="F35" s="233">
        <f>SUM(F31:F34)</f>
        <v>14.7087112</v>
      </c>
      <c r="H35" s="239" t="s">
        <v>89</v>
      </c>
      <c r="I35" s="21">
        <f>SUM(I31:I34)</f>
        <v>28.782458</v>
      </c>
      <c r="J35" s="21">
        <f>SUM(J31:J34)</f>
        <v>4.8818646</v>
      </c>
      <c r="K35" s="21">
        <f>SUM(K31:K34)</f>
        <v>30.457408400000002</v>
      </c>
      <c r="L35" s="21">
        <f>SUM(L31:L34)</f>
        <v>2.077642</v>
      </c>
      <c r="M35" s="233">
        <f>SUM(M31:M34)</f>
        <v>8.135591600000001</v>
      </c>
    </row>
    <row r="36" spans="1:13" ht="12.75">
      <c r="A36" s="239" t="s">
        <v>126</v>
      </c>
      <c r="B36" s="14">
        <v>550</v>
      </c>
      <c r="C36" s="14">
        <v>75</v>
      </c>
      <c r="D36" s="14">
        <v>100</v>
      </c>
      <c r="E36" s="14">
        <v>150</v>
      </c>
      <c r="F36" s="238">
        <v>150</v>
      </c>
      <c r="H36" s="239" t="s">
        <v>126</v>
      </c>
      <c r="I36" s="14">
        <v>550</v>
      </c>
      <c r="J36" s="14">
        <v>75</v>
      </c>
      <c r="K36" s="14">
        <v>100</v>
      </c>
      <c r="L36" s="14">
        <v>150</v>
      </c>
      <c r="M36" s="238">
        <v>150</v>
      </c>
    </row>
    <row r="37" spans="1:13" ht="13.5" thickBot="1">
      <c r="A37" s="196" t="s">
        <v>127</v>
      </c>
      <c r="B37" s="65" t="str">
        <f>IF(B35&gt;B36,"Yes","No")</f>
        <v>No</v>
      </c>
      <c r="C37" s="65" t="str">
        <f>IF(C35&gt;C36,"Yes","No")</f>
        <v>No</v>
      </c>
      <c r="D37" s="65" t="str">
        <f>IF(D35&gt;D36,"Yes","No")</f>
        <v>No</v>
      </c>
      <c r="E37" s="65" t="str">
        <f>IF(E35&gt;E36,"Yes","No")</f>
        <v>No</v>
      </c>
      <c r="F37" s="69" t="str">
        <f>IF(F35&gt;F36,"Yes","No")</f>
        <v>No</v>
      </c>
      <c r="H37" s="196" t="s">
        <v>127</v>
      </c>
      <c r="I37" s="65" t="str">
        <f>IF(I35&gt;I36,"Yes","No")</f>
        <v>No</v>
      </c>
      <c r="J37" s="65" t="str">
        <f>IF(J35&gt;J36,"Yes","No")</f>
        <v>No</v>
      </c>
      <c r="K37" s="65" t="str">
        <f>IF(K35&gt;K36,"Yes","No")</f>
        <v>No</v>
      </c>
      <c r="L37" s="65" t="str">
        <f>IF(L35&gt;L36,"Yes","No")</f>
        <v>No</v>
      </c>
      <c r="M37" s="69" t="str">
        <f>IF(M35&gt;M36,"Yes","No")</f>
        <v>No</v>
      </c>
    </row>
    <row r="39" ht="13.5" thickBot="1"/>
    <row r="40" spans="1:13" ht="14.25">
      <c r="A40" s="347" t="s">
        <v>122</v>
      </c>
      <c r="B40" s="348" t="s">
        <v>264</v>
      </c>
      <c r="C40" s="349"/>
      <c r="D40" s="349"/>
      <c r="E40" s="350"/>
      <c r="F40" s="351"/>
      <c r="H40" s="347" t="s">
        <v>122</v>
      </c>
      <c r="I40" s="348" t="s">
        <v>268</v>
      </c>
      <c r="J40" s="349"/>
      <c r="K40" s="349"/>
      <c r="L40" s="350"/>
      <c r="M40" s="351"/>
    </row>
    <row r="41" spans="1:13" ht="13.5" thickBot="1">
      <c r="A41" s="279"/>
      <c r="B41" s="65" t="s">
        <v>256</v>
      </c>
      <c r="C41" s="65" t="s">
        <v>257</v>
      </c>
      <c r="D41" s="65" t="s">
        <v>258</v>
      </c>
      <c r="E41" s="65" t="s">
        <v>259</v>
      </c>
      <c r="F41" s="69" t="s">
        <v>3</v>
      </c>
      <c r="H41" s="279"/>
      <c r="I41" s="65" t="s">
        <v>0</v>
      </c>
      <c r="J41" s="65" t="s">
        <v>1</v>
      </c>
      <c r="K41" s="65" t="s">
        <v>2</v>
      </c>
      <c r="L41" s="65" t="s">
        <v>6</v>
      </c>
      <c r="M41" s="69" t="s">
        <v>3</v>
      </c>
    </row>
    <row r="42" spans="1:13" ht="12.75">
      <c r="A42" s="240"/>
      <c r="B42" s="229"/>
      <c r="C42" s="229"/>
      <c r="D42" s="229"/>
      <c r="E42" s="229"/>
      <c r="F42" s="241"/>
      <c r="H42" s="240"/>
      <c r="I42" s="229"/>
      <c r="J42" s="229"/>
      <c r="K42" s="229"/>
      <c r="L42" s="229"/>
      <c r="M42" s="241"/>
    </row>
    <row r="43" spans="1:13" ht="12.75">
      <c r="A43" s="239"/>
      <c r="B43" s="14"/>
      <c r="C43" s="14"/>
      <c r="D43" s="14"/>
      <c r="E43" s="14"/>
      <c r="F43" s="238"/>
      <c r="H43" s="239"/>
      <c r="I43" s="14"/>
      <c r="J43" s="14"/>
      <c r="K43" s="14"/>
      <c r="L43" s="14"/>
      <c r="M43" s="238"/>
    </row>
    <row r="44" spans="1:13" ht="12.75">
      <c r="A44" s="232" t="s">
        <v>63</v>
      </c>
      <c r="B44" s="21">
        <f>'Construction Equipment Phase 2'!I28+'Construction Equipment Phase 3'!I28+'Construction Equipment Phase 4'!I28</f>
        <v>24.575999999999997</v>
      </c>
      <c r="C44" s="21">
        <f>'Construction Equipment Phase 2'!J28+'Construction Equipment Phase 3'!J28+'Construction Equipment Phase 4'!J28</f>
        <v>6.6684</v>
      </c>
      <c r="D44" s="21">
        <f>'Construction Equipment Phase 2'!K28+'Construction Equipment Phase 3'!K28+'Construction Equipment Phase 4'!K28</f>
        <v>53.56216</v>
      </c>
      <c r="E44" s="21">
        <f>'Construction Equipment Phase 2'!L28+'Construction Equipment Phase 3'!L28+'Construction Equipment Phase 4'!L28</f>
        <v>5.05504</v>
      </c>
      <c r="F44" s="233">
        <f>'Construction Equipment Phase 2'!M28+'Construction Equipment Phase 3'!M28+'Construction Equipment Phase 4'!M28</f>
        <v>3.3342</v>
      </c>
      <c r="H44" s="232" t="s">
        <v>63</v>
      </c>
      <c r="I44" s="21">
        <f>'Construction Equipment Phase 6'!I28</f>
        <v>0</v>
      </c>
      <c r="J44" s="21">
        <f>'Construction Equipment Phase 6'!J28</f>
        <v>0</v>
      </c>
      <c r="K44" s="21">
        <f>'Construction Equipment Phase 6'!K28</f>
        <v>0</v>
      </c>
      <c r="L44" s="21">
        <f>'Construction Equipment Phase 6'!L28</f>
        <v>0</v>
      </c>
      <c r="M44" s="233">
        <f>'Construction Equipment Phase 6'!M28</f>
        <v>0</v>
      </c>
    </row>
    <row r="45" spans="1:13" ht="12.75">
      <c r="A45" s="232" t="s">
        <v>123</v>
      </c>
      <c r="B45" s="21">
        <f>'Const. Trip Emissions Phase 2'!D22+'Const. Trip Emissions Phase 3'!D22+'Const. Trip Emissions Phase 4'!D22</f>
        <v>35.255268</v>
      </c>
      <c r="C45" s="21">
        <f>'Const. Trip Emissions Phase 2'!F22+'Const. Trip Emissions Phase 3'!F22+'Const. Trip Emissions Phase 4'!F22</f>
        <v>4.2052554</v>
      </c>
      <c r="D45" s="21">
        <f>'Const. Trip Emissions Phase 2'!H22+'Const. Trip Emissions Phase 3'!H22+'Const. Trip Emissions Phase 4'!H22</f>
        <v>19.4049396</v>
      </c>
      <c r="E45" s="21">
        <f>'Const. Trip Emissions Phase 2'!J22+'Const. Trip Emissions Phase 3'!J22+'Const. Trip Emissions Phase 4'!J22</f>
        <v>0.16324200000000003</v>
      </c>
      <c r="F45" s="233">
        <f>'Const. Trip Emissions Phase 2'!L22+'Const. Trip Emissions Phase 3'!L22+'Const. Trip Emissions Phase 4'!L22</f>
        <v>0.4192416</v>
      </c>
      <c r="H45" s="232" t="s">
        <v>123</v>
      </c>
      <c r="I45" s="21">
        <f>'Const. Trip Emissions Phase 6'!D22</f>
        <v>1.4740379999999997</v>
      </c>
      <c r="J45" s="21">
        <f>'Const. Trip Emissions Phase 6'!F22</f>
        <v>0.1580472</v>
      </c>
      <c r="K45" s="21">
        <f>'Const. Trip Emissions Phase 6'!H22</f>
        <v>0.1588248</v>
      </c>
      <c r="L45" s="21">
        <f>'Const. Trip Emissions Phase 6'!J22</f>
        <v>0.000972</v>
      </c>
      <c r="M45" s="233">
        <f>'Const. Trip Emissions Phase 6'!L22</f>
        <v>0.007678799999999999</v>
      </c>
    </row>
    <row r="46" spans="1:13" ht="12.75">
      <c r="A46" s="232" t="s">
        <v>7</v>
      </c>
      <c r="B46" s="68">
        <v>0</v>
      </c>
      <c r="C46" s="68">
        <v>0</v>
      </c>
      <c r="D46" s="68">
        <v>0</v>
      </c>
      <c r="E46" s="14">
        <v>0</v>
      </c>
      <c r="F46" s="233">
        <v>0</v>
      </c>
      <c r="H46" s="232" t="s">
        <v>7</v>
      </c>
      <c r="I46" s="68">
        <v>0</v>
      </c>
      <c r="J46" s="68">
        <v>0</v>
      </c>
      <c r="K46" s="68">
        <v>0</v>
      </c>
      <c r="L46" s="14">
        <v>0</v>
      </c>
      <c r="M46" s="233">
        <v>0</v>
      </c>
    </row>
    <row r="47" spans="1:13" ht="12.75">
      <c r="A47" s="232" t="s">
        <v>125</v>
      </c>
      <c r="B47" s="68">
        <v>0</v>
      </c>
      <c r="C47" s="68">
        <v>0</v>
      </c>
      <c r="D47" s="68">
        <v>0</v>
      </c>
      <c r="E47" s="14">
        <v>0</v>
      </c>
      <c r="F47" s="233">
        <f>'Fugitive Vehicle Emissions Phs2'!J17+'Fugitive Vehicle Emissions Phs3'!J17+'Fugitive Vehicle Emissions Phs4'!J17</f>
        <v>18.6052992</v>
      </c>
      <c r="H47" s="232" t="s">
        <v>125</v>
      </c>
      <c r="I47" s="68">
        <v>0</v>
      </c>
      <c r="J47" s="68">
        <v>0</v>
      </c>
      <c r="K47" s="68">
        <v>0</v>
      </c>
      <c r="L47" s="14">
        <v>0</v>
      </c>
      <c r="M47" s="233">
        <f>'Fugitive Vehicle Emissions Phs6'!J17</f>
        <v>0.08320319999999999</v>
      </c>
    </row>
    <row r="48" spans="1:13" ht="12.75">
      <c r="A48" s="239" t="s">
        <v>89</v>
      </c>
      <c r="B48" s="21">
        <f>SUM(B44:B47)</f>
        <v>59.831267999999994</v>
      </c>
      <c r="C48" s="21">
        <f>SUM(C44:C47)</f>
        <v>10.8736554</v>
      </c>
      <c r="D48" s="21">
        <f>SUM(D44:D47)</f>
        <v>72.9670996</v>
      </c>
      <c r="E48" s="21">
        <f>SUM(E44:E47)</f>
        <v>5.218282</v>
      </c>
      <c r="F48" s="233">
        <f>SUM(F44:F47)</f>
        <v>22.3587408</v>
      </c>
      <c r="H48" s="239" t="s">
        <v>89</v>
      </c>
      <c r="I48" s="21">
        <f>SUM(I44:I47)</f>
        <v>1.4740379999999997</v>
      </c>
      <c r="J48" s="21">
        <f>SUM(J44:J47)</f>
        <v>0.1580472</v>
      </c>
      <c r="K48" s="21">
        <f>SUM(K44:K47)</f>
        <v>0.1588248</v>
      </c>
      <c r="L48" s="21">
        <f>SUM(L44:L47)</f>
        <v>0.000972</v>
      </c>
      <c r="M48" s="233">
        <f>SUM(M44:M47)</f>
        <v>0.09088199999999999</v>
      </c>
    </row>
    <row r="49" spans="1:13" ht="12.75">
      <c r="A49" s="239" t="s">
        <v>126</v>
      </c>
      <c r="B49" s="14">
        <v>550</v>
      </c>
      <c r="C49" s="14">
        <v>75</v>
      </c>
      <c r="D49" s="14">
        <v>100</v>
      </c>
      <c r="E49" s="14">
        <v>150</v>
      </c>
      <c r="F49" s="238">
        <v>150</v>
      </c>
      <c r="H49" s="239" t="s">
        <v>126</v>
      </c>
      <c r="I49" s="14">
        <v>550</v>
      </c>
      <c r="J49" s="14">
        <v>75</v>
      </c>
      <c r="K49" s="14">
        <v>100</v>
      </c>
      <c r="L49" s="14">
        <v>150</v>
      </c>
      <c r="M49" s="238">
        <v>150</v>
      </c>
    </row>
    <row r="50" spans="1:13" ht="13.5" thickBot="1">
      <c r="A50" s="196" t="s">
        <v>127</v>
      </c>
      <c r="B50" s="65" t="str">
        <f>IF(B48&gt;B49,"Yes","No")</f>
        <v>No</v>
      </c>
      <c r="C50" s="65" t="str">
        <f>IF(C48&gt;C49,"Yes","No")</f>
        <v>No</v>
      </c>
      <c r="D50" s="65" t="str">
        <f>IF(D48&gt;D49,"Yes","No")</f>
        <v>No</v>
      </c>
      <c r="E50" s="65" t="str">
        <f>IF(E48&gt;E49,"Yes","No")</f>
        <v>No</v>
      </c>
      <c r="F50" s="69" t="str">
        <f>IF(F48&gt;F49,"Yes","No")</f>
        <v>No</v>
      </c>
      <c r="H50" s="196" t="s">
        <v>127</v>
      </c>
      <c r="I50" s="65" t="str">
        <f>IF(I48&gt;I49,"Yes","No")</f>
        <v>No</v>
      </c>
      <c r="J50" s="65" t="str">
        <f>IF(J48&gt;J49,"Yes","No")</f>
        <v>No</v>
      </c>
      <c r="K50" s="65" t="str">
        <f>IF(K48&gt;K49,"Yes","No")</f>
        <v>No</v>
      </c>
      <c r="L50" s="65" t="str">
        <f>IF(L48&gt;L49,"Yes","No")</f>
        <v>No</v>
      </c>
      <c r="M50" s="69" t="str">
        <f>IF(M48&gt;M49,"Yes","No")</f>
        <v>No</v>
      </c>
    </row>
    <row r="52" ht="12.75">
      <c r="A52" s="272" t="s">
        <v>254</v>
      </c>
    </row>
    <row r="53" ht="12.75">
      <c r="A53" s="10" t="s">
        <v>260</v>
      </c>
    </row>
  </sheetData>
  <mergeCells count="16">
    <mergeCell ref="A27:A28"/>
    <mergeCell ref="B27:F27"/>
    <mergeCell ref="H27:H28"/>
    <mergeCell ref="I27:M27"/>
    <mergeCell ref="A1:A2"/>
    <mergeCell ref="B1:F1"/>
    <mergeCell ref="H1:H2"/>
    <mergeCell ref="I1:M1"/>
    <mergeCell ref="H14:H15"/>
    <mergeCell ref="I14:M14"/>
    <mergeCell ref="A14:A15"/>
    <mergeCell ref="B14:F14"/>
    <mergeCell ref="A40:A41"/>
    <mergeCell ref="B40:F40"/>
    <mergeCell ref="H40:H41"/>
    <mergeCell ref="I40:M40"/>
  </mergeCells>
  <printOptions horizontalCentered="1"/>
  <pageMargins left="0.75" right="0.75" top="1" bottom="1" header="0.5" footer="0.5"/>
  <pageSetup fitToHeight="1" fitToWidth="1" horizontalDpi="600" verticalDpi="600" orientation="landscape" scale="67" r:id="rId1"/>
  <headerFooter alignWithMargins="0">
    <oddHeader>&amp;C&amp;"Arial,Bold"&amp;12CONSTRUCTION SUMMARY BY WEEK</oddHeader>
    <oddFooter>&amp;L&amp;8M:\DBS\2371 Air Liquide\&amp;F:&amp;A&amp;C&amp;8B-22&amp;R&amp;D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27"/>
  <sheetViews>
    <sheetView showGridLines="0" workbookViewId="0" topLeftCell="A17">
      <selection activeCell="G36" sqref="G36"/>
    </sheetView>
  </sheetViews>
  <sheetFormatPr defaultColWidth="9.140625" defaultRowHeight="12.75"/>
  <cols>
    <col min="1" max="1" width="20.28125" style="145" customWidth="1"/>
    <col min="2" max="2" width="10.28125" style="145" customWidth="1"/>
    <col min="3" max="3" width="9.57421875" style="145" customWidth="1"/>
    <col min="4" max="4" width="8.8515625" style="145" customWidth="1"/>
    <col min="5" max="5" width="10.421875" style="145" customWidth="1"/>
    <col min="6" max="6" width="11.57421875" style="145" bestFit="1" customWidth="1"/>
    <col min="7" max="7" width="10.57421875" style="145" customWidth="1"/>
    <col min="8" max="16384" width="8.8515625" style="145" customWidth="1"/>
  </cols>
  <sheetData>
    <row r="1" ht="12.75" hidden="1">
      <c r="A1" s="144" t="s">
        <v>174</v>
      </c>
    </row>
    <row r="2" ht="12.75">
      <c r="A2" s="144"/>
    </row>
    <row r="3" spans="1:4" ht="12.75">
      <c r="A3" s="146" t="s">
        <v>175</v>
      </c>
      <c r="B3" s="147" t="s">
        <v>176</v>
      </c>
      <c r="C3" s="148" t="s">
        <v>177</v>
      </c>
      <c r="D3" s="149"/>
    </row>
    <row r="4" spans="1:4" ht="12.75">
      <c r="A4" s="150" t="s">
        <v>178</v>
      </c>
      <c r="B4" s="151"/>
      <c r="C4" s="152" t="s">
        <v>179</v>
      </c>
      <c r="D4" s="153"/>
    </row>
    <row r="5" spans="1:4" ht="12.75">
      <c r="A5" s="154" t="s">
        <v>180</v>
      </c>
      <c r="B5" s="151"/>
      <c r="C5" s="155">
        <v>5</v>
      </c>
      <c r="D5" s="153"/>
    </row>
    <row r="6" spans="1:4" ht="12.75">
      <c r="A6" s="154" t="s">
        <v>181</v>
      </c>
      <c r="B6" s="151" t="s">
        <v>182</v>
      </c>
      <c r="C6" s="155">
        <v>22</v>
      </c>
      <c r="D6" s="153"/>
    </row>
    <row r="7" spans="1:4" ht="12.75">
      <c r="A7" s="156" t="s">
        <v>183</v>
      </c>
      <c r="B7" s="151" t="s">
        <v>184</v>
      </c>
      <c r="C7" s="157">
        <f>C5*C6/1000000</f>
        <v>0.00011</v>
      </c>
      <c r="D7" s="158"/>
    </row>
    <row r="8" spans="1:4" ht="12.75">
      <c r="A8" s="159" t="s">
        <v>185</v>
      </c>
      <c r="B8" s="151" t="s">
        <v>186</v>
      </c>
      <c r="C8" s="155">
        <v>1036</v>
      </c>
      <c r="D8" s="153"/>
    </row>
    <row r="9" spans="1:4" ht="12.75">
      <c r="A9" s="160" t="s">
        <v>187</v>
      </c>
      <c r="B9" s="151" t="s">
        <v>188</v>
      </c>
      <c r="C9" s="161">
        <f>C7*C8</f>
        <v>0.11396</v>
      </c>
      <c r="D9" s="153"/>
    </row>
    <row r="10" spans="1:4" ht="12.75">
      <c r="A10" s="162"/>
      <c r="B10" s="29"/>
      <c r="C10" s="163"/>
      <c r="D10" s="164"/>
    </row>
    <row r="12" spans="1:7" ht="25.5">
      <c r="A12" s="165" t="s">
        <v>189</v>
      </c>
      <c r="B12" s="166" t="s">
        <v>190</v>
      </c>
      <c r="C12" s="167" t="s">
        <v>191</v>
      </c>
      <c r="D12" s="166" t="s">
        <v>192</v>
      </c>
      <c r="E12" s="166" t="s">
        <v>193</v>
      </c>
      <c r="F12" s="166" t="s">
        <v>194</v>
      </c>
      <c r="G12" s="166" t="s">
        <v>207</v>
      </c>
    </row>
    <row r="13" spans="1:7" ht="12.75">
      <c r="A13" s="168" t="s">
        <v>2</v>
      </c>
      <c r="B13" s="169"/>
      <c r="C13" s="170">
        <v>130</v>
      </c>
      <c r="D13" s="171" t="s">
        <v>195</v>
      </c>
      <c r="E13" s="151">
        <f aca="true" t="shared" si="0" ref="E13:E27">C13*$C$7</f>
        <v>0.0143</v>
      </c>
      <c r="F13" s="156">
        <f aca="true" t="shared" si="1" ref="F13:F27">E13*24*365</f>
        <v>125.268</v>
      </c>
      <c r="G13" s="156">
        <f>+F13/365</f>
        <v>0.3432</v>
      </c>
    </row>
    <row r="14" spans="1:7" ht="12.75">
      <c r="A14" s="156" t="s">
        <v>0</v>
      </c>
      <c r="B14" s="172"/>
      <c r="C14" s="170">
        <v>35</v>
      </c>
      <c r="D14" s="171" t="s">
        <v>195</v>
      </c>
      <c r="E14" s="151">
        <f t="shared" si="0"/>
        <v>0.00385</v>
      </c>
      <c r="F14" s="156">
        <f t="shared" si="1"/>
        <v>33.726000000000006</v>
      </c>
      <c r="G14" s="156">
        <f>+F14/365</f>
        <v>0.09240000000000002</v>
      </c>
    </row>
    <row r="15" spans="1:7" ht="15.75">
      <c r="A15" s="168" t="s">
        <v>206</v>
      </c>
      <c r="B15" s="169"/>
      <c r="C15" s="169">
        <v>7.5</v>
      </c>
      <c r="D15" s="171" t="s">
        <v>195</v>
      </c>
      <c r="E15" s="151">
        <f t="shared" si="0"/>
        <v>0.000825</v>
      </c>
      <c r="F15" s="156">
        <f t="shared" si="1"/>
        <v>7.226999999999999</v>
      </c>
      <c r="G15" s="156">
        <f>+F15/365</f>
        <v>0.019799999999999998</v>
      </c>
    </row>
    <row r="16" spans="1:7" ht="12.75">
      <c r="A16" s="168" t="s">
        <v>6</v>
      </c>
      <c r="B16" s="169"/>
      <c r="C16" s="169">
        <v>0.6</v>
      </c>
      <c r="D16" s="171" t="s">
        <v>195</v>
      </c>
      <c r="E16" s="151">
        <f t="shared" si="0"/>
        <v>6.6E-05</v>
      </c>
      <c r="F16" s="156">
        <f t="shared" si="1"/>
        <v>0.57816</v>
      </c>
      <c r="G16" s="156">
        <f>+F16/365</f>
        <v>0.0015840000000000001</v>
      </c>
    </row>
    <row r="17" spans="1:7" ht="12.75">
      <c r="A17" s="168" t="s">
        <v>1</v>
      </c>
      <c r="B17" s="169"/>
      <c r="C17" s="169">
        <v>7</v>
      </c>
      <c r="D17" s="171" t="s">
        <v>195</v>
      </c>
      <c r="E17" s="151">
        <f t="shared" si="0"/>
        <v>0.0007700000000000001</v>
      </c>
      <c r="F17" s="156">
        <f t="shared" si="1"/>
        <v>6.745200000000001</v>
      </c>
      <c r="G17" s="156">
        <f>+F17/365</f>
        <v>0.018480000000000003</v>
      </c>
    </row>
    <row r="18" spans="1:6" ht="12.75">
      <c r="A18" s="156" t="s">
        <v>196</v>
      </c>
      <c r="B18" s="172">
        <v>71432</v>
      </c>
      <c r="C18" s="172">
        <v>0.159</v>
      </c>
      <c r="D18" s="171" t="s">
        <v>195</v>
      </c>
      <c r="E18" s="151">
        <f t="shared" si="0"/>
        <v>1.749E-05</v>
      </c>
      <c r="F18" s="156">
        <f t="shared" si="1"/>
        <v>0.1532124</v>
      </c>
    </row>
    <row r="19" spans="1:6" ht="12.75">
      <c r="A19" s="156" t="s">
        <v>197</v>
      </c>
      <c r="B19" s="172">
        <v>50000</v>
      </c>
      <c r="C19" s="172">
        <v>1.169</v>
      </c>
      <c r="D19" s="171" t="s">
        <v>195</v>
      </c>
      <c r="E19" s="151">
        <f t="shared" si="0"/>
        <v>0.00012859000000000001</v>
      </c>
      <c r="F19" s="156">
        <f t="shared" si="1"/>
        <v>1.1264484000000001</v>
      </c>
    </row>
    <row r="20" spans="1:6" ht="12.75">
      <c r="A20" s="168" t="s">
        <v>198</v>
      </c>
      <c r="B20" s="169">
        <v>1151</v>
      </c>
      <c r="C20" s="169">
        <v>0.003</v>
      </c>
      <c r="D20" s="171" t="s">
        <v>195</v>
      </c>
      <c r="E20" s="151">
        <f t="shared" si="0"/>
        <v>3.3E-07</v>
      </c>
      <c r="F20" s="156">
        <f t="shared" si="1"/>
        <v>0.0028908000000000002</v>
      </c>
    </row>
    <row r="21" spans="1:6" ht="12.75">
      <c r="A21" s="156" t="s">
        <v>199</v>
      </c>
      <c r="B21" s="151">
        <v>91203</v>
      </c>
      <c r="C21" s="151">
        <v>0.011</v>
      </c>
      <c r="D21" s="171" t="s">
        <v>195</v>
      </c>
      <c r="E21" s="151">
        <f t="shared" si="0"/>
        <v>1.21E-06</v>
      </c>
      <c r="F21" s="156">
        <f t="shared" si="1"/>
        <v>0.0105996</v>
      </c>
    </row>
    <row r="22" spans="1:6" ht="12.75">
      <c r="A22" s="156" t="s">
        <v>200</v>
      </c>
      <c r="B22" s="151">
        <v>75070</v>
      </c>
      <c r="C22" s="151">
        <v>0.043</v>
      </c>
      <c r="D22" s="171" t="s">
        <v>195</v>
      </c>
      <c r="E22" s="151">
        <f t="shared" si="0"/>
        <v>4.73E-06</v>
      </c>
      <c r="F22" s="156">
        <f t="shared" si="1"/>
        <v>0.041434799999999994</v>
      </c>
    </row>
    <row r="23" spans="1:6" ht="12.75">
      <c r="A23" s="156" t="s">
        <v>201</v>
      </c>
      <c r="B23" s="151">
        <v>107028</v>
      </c>
      <c r="C23" s="151">
        <v>0.01</v>
      </c>
      <c r="D23" s="171" t="s">
        <v>195</v>
      </c>
      <c r="E23" s="151">
        <f t="shared" si="0"/>
        <v>1.1E-06</v>
      </c>
      <c r="F23" s="156">
        <f t="shared" si="1"/>
        <v>0.009636</v>
      </c>
    </row>
    <row r="24" spans="1:6" ht="12.75">
      <c r="A24" s="156" t="s">
        <v>202</v>
      </c>
      <c r="B24" s="151">
        <v>100414</v>
      </c>
      <c r="C24" s="151">
        <v>1.444</v>
      </c>
      <c r="D24" s="171" t="s">
        <v>195</v>
      </c>
      <c r="E24" s="151">
        <f t="shared" si="0"/>
        <v>0.00015884</v>
      </c>
      <c r="F24" s="156">
        <f t="shared" si="1"/>
        <v>1.3914384</v>
      </c>
    </row>
    <row r="25" spans="1:6" ht="12.75">
      <c r="A25" s="156" t="s">
        <v>203</v>
      </c>
      <c r="B25" s="151">
        <v>110543</v>
      </c>
      <c r="C25" s="151">
        <v>0.029</v>
      </c>
      <c r="D25" s="171" t="s">
        <v>195</v>
      </c>
      <c r="E25" s="151">
        <f t="shared" si="0"/>
        <v>3.1900000000000004E-06</v>
      </c>
      <c r="F25" s="156">
        <f t="shared" si="1"/>
        <v>0.027944400000000005</v>
      </c>
    </row>
    <row r="26" spans="1:6" ht="12.75">
      <c r="A26" s="156" t="s">
        <v>204</v>
      </c>
      <c r="B26" s="151">
        <v>108883</v>
      </c>
      <c r="C26" s="151">
        <v>0.058</v>
      </c>
      <c r="D26" s="171" t="s">
        <v>195</v>
      </c>
      <c r="E26" s="151">
        <f t="shared" si="0"/>
        <v>6.380000000000001E-06</v>
      </c>
      <c r="F26" s="156">
        <f t="shared" si="1"/>
        <v>0.05588880000000001</v>
      </c>
    </row>
    <row r="27" spans="1:6" ht="12.75">
      <c r="A27" s="156" t="s">
        <v>205</v>
      </c>
      <c r="B27" s="151">
        <v>1330207</v>
      </c>
      <c r="C27" s="151">
        <v>0.029</v>
      </c>
      <c r="D27" s="171" t="s">
        <v>195</v>
      </c>
      <c r="E27" s="151">
        <f t="shared" si="0"/>
        <v>3.1900000000000004E-06</v>
      </c>
      <c r="F27" s="156">
        <f t="shared" si="1"/>
        <v>0.027944400000000005</v>
      </c>
    </row>
  </sheetData>
  <printOptions horizontalCentered="1"/>
  <pageMargins left="0.75" right="0.75" top="1" bottom="1" header="0.5" footer="0.5"/>
  <pageSetup fitToHeight="1" fitToWidth="1" horizontalDpi="600" verticalDpi="600" orientation="portrait" r:id="rId2"/>
  <headerFooter alignWithMargins="0">
    <oddHeader>&amp;C&amp;"Arial,Bold"FLARE PILOT EMISSIONS CALCULATIONS</oddHeader>
    <oddFooter>&amp;L&amp;8M:\DBS\2371 Air Liquide\&amp;F:&amp;A&amp;C&amp;8B-23&amp;R&amp;8&amp;D</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N46"/>
  <sheetViews>
    <sheetView zoomScale="70" zoomScaleNormal="70" workbookViewId="0" topLeftCell="A16">
      <selection activeCell="B13" sqref="B13:B14"/>
    </sheetView>
  </sheetViews>
  <sheetFormatPr defaultColWidth="9.140625" defaultRowHeight="12.75"/>
  <cols>
    <col min="1" max="1" width="31.8515625" style="115" customWidth="1"/>
    <col min="2" max="2" width="14.28125" style="115" customWidth="1"/>
    <col min="3" max="3" width="13.28125" style="174" customWidth="1"/>
    <col min="4" max="4" width="12.140625" style="115" customWidth="1"/>
    <col min="5" max="5" width="13.00390625" style="174" customWidth="1"/>
    <col min="6" max="6" width="12.28125" style="174" customWidth="1"/>
    <col min="7" max="7" width="12.8515625" style="174" customWidth="1"/>
    <col min="8" max="8" width="12.28125" style="174" customWidth="1"/>
    <col min="9" max="9" width="13.7109375" style="115" customWidth="1"/>
    <col min="10" max="10" width="9.140625" style="115" customWidth="1"/>
    <col min="11" max="11" width="12.421875" style="115" customWidth="1"/>
    <col min="12" max="12" width="10.28125" style="115" customWidth="1"/>
    <col min="13" max="13" width="11.00390625" style="115" customWidth="1"/>
    <col min="14" max="16384" width="9.140625" style="115" customWidth="1"/>
  </cols>
  <sheetData>
    <row r="1" spans="1:14" ht="12.75">
      <c r="A1" s="175" t="s">
        <v>208</v>
      </c>
      <c r="B1"/>
      <c r="C1"/>
      <c r="D1"/>
      <c r="E1"/>
      <c r="F1"/>
      <c r="G1"/>
      <c r="H1"/>
      <c r="I1"/>
      <c r="J1"/>
      <c r="K1"/>
      <c r="L1"/>
      <c r="M1"/>
      <c r="N1"/>
    </row>
    <row r="2" spans="1:14" ht="12.75">
      <c r="A2" t="s">
        <v>209</v>
      </c>
      <c r="B2"/>
      <c r="C2"/>
      <c r="D2"/>
      <c r="E2"/>
      <c r="F2"/>
      <c r="G2"/>
      <c r="H2"/>
      <c r="I2"/>
      <c r="J2"/>
      <c r="K2"/>
      <c r="L2"/>
      <c r="M2"/>
      <c r="N2"/>
    </row>
    <row r="3" spans="1:14" ht="12.75">
      <c r="A3" t="s">
        <v>244</v>
      </c>
      <c r="B3"/>
      <c r="C3"/>
      <c r="D3"/>
      <c r="E3"/>
      <c r="F3"/>
      <c r="G3"/>
      <c r="H3"/>
      <c r="I3"/>
      <c r="J3"/>
      <c r="K3"/>
      <c r="L3"/>
      <c r="M3"/>
      <c r="N3"/>
    </row>
    <row r="4" spans="1:14" ht="12.75">
      <c r="A4" t="s">
        <v>210</v>
      </c>
      <c r="B4"/>
      <c r="C4"/>
      <c r="D4"/>
      <c r="E4"/>
      <c r="F4"/>
      <c r="G4"/>
      <c r="H4"/>
      <c r="I4"/>
      <c r="J4"/>
      <c r="K4"/>
      <c r="L4"/>
      <c r="M4"/>
      <c r="N4"/>
    </row>
    <row r="5" spans="1:14" ht="12.75">
      <c r="A5" t="s">
        <v>211</v>
      </c>
      <c r="B5"/>
      <c r="C5"/>
      <c r="D5"/>
      <c r="E5"/>
      <c r="F5"/>
      <c r="G5"/>
      <c r="H5"/>
      <c r="I5"/>
      <c r="J5"/>
      <c r="K5"/>
      <c r="L5"/>
      <c r="M5"/>
      <c r="N5"/>
    </row>
    <row r="6" spans="1:14" ht="12.75">
      <c r="A6"/>
      <c r="B6"/>
      <c r="C6"/>
      <c r="D6"/>
      <c r="E6"/>
      <c r="F6"/>
      <c r="G6"/>
      <c r="H6"/>
      <c r="I6"/>
      <c r="J6"/>
      <c r="K6"/>
      <c r="L6"/>
      <c r="M6"/>
      <c r="N6"/>
    </row>
    <row r="7" spans="1:14" ht="12.75">
      <c r="A7" s="175" t="s">
        <v>212</v>
      </c>
      <c r="B7"/>
      <c r="C7"/>
      <c r="D7"/>
      <c r="E7"/>
      <c r="F7"/>
      <c r="G7"/>
      <c r="H7"/>
      <c r="I7"/>
      <c r="J7"/>
      <c r="K7"/>
      <c r="L7"/>
      <c r="M7"/>
      <c r="N7"/>
    </row>
    <row r="8" spans="1:14" ht="39.75">
      <c r="A8" s="145" t="s">
        <v>213</v>
      </c>
      <c r="B8" s="145" t="s">
        <v>245</v>
      </c>
      <c r="C8"/>
      <c r="D8"/>
      <c r="E8"/>
      <c r="F8"/>
      <c r="G8"/>
      <c r="H8"/>
      <c r="I8"/>
      <c r="J8"/>
      <c r="K8"/>
      <c r="L8"/>
      <c r="M8"/>
      <c r="N8"/>
    </row>
    <row r="9" spans="1:14" ht="12.75">
      <c r="A9">
        <v>400</v>
      </c>
      <c r="B9">
        <v>170.4</v>
      </c>
      <c r="C9" t="s">
        <v>214</v>
      </c>
      <c r="D9"/>
      <c r="E9"/>
      <c r="F9"/>
      <c r="G9"/>
      <c r="H9"/>
      <c r="I9"/>
      <c r="J9"/>
      <c r="K9"/>
      <c r="L9"/>
      <c r="M9"/>
      <c r="N9"/>
    </row>
    <row r="10" spans="1:14" ht="12.75">
      <c r="A10">
        <v>440</v>
      </c>
      <c r="B10">
        <v>150.4</v>
      </c>
      <c r="C10" t="s">
        <v>215</v>
      </c>
      <c r="D10"/>
      <c r="E10"/>
      <c r="F10"/>
      <c r="G10"/>
      <c r="H10"/>
      <c r="I10"/>
      <c r="J10"/>
      <c r="K10"/>
      <c r="L10"/>
      <c r="M10"/>
      <c r="N10"/>
    </row>
    <row r="11" spans="1:14" ht="12.75">
      <c r="A11">
        <v>600</v>
      </c>
      <c r="B11">
        <v>98.93</v>
      </c>
      <c r="C11" t="s">
        <v>216</v>
      </c>
      <c r="D11" t="s">
        <v>217</v>
      </c>
      <c r="E11"/>
      <c r="F11"/>
      <c r="G11"/>
      <c r="H11"/>
      <c r="I11"/>
      <c r="J11"/>
      <c r="K11"/>
      <c r="L11"/>
      <c r="M11"/>
      <c r="N11"/>
    </row>
    <row r="12" spans="1:14" ht="13.5" thickBot="1">
      <c r="A12"/>
      <c r="B12"/>
      <c r="C12"/>
      <c r="D12"/>
      <c r="E12"/>
      <c r="F12"/>
      <c r="G12"/>
      <c r="H12"/>
      <c r="I12"/>
      <c r="J12"/>
      <c r="K12"/>
      <c r="L12"/>
      <c r="M12"/>
      <c r="N12"/>
    </row>
    <row r="13" spans="1:14" ht="12.75">
      <c r="A13" s="353" t="s">
        <v>218</v>
      </c>
      <c r="B13" s="355" t="s">
        <v>219</v>
      </c>
      <c r="C13" s="355" t="s">
        <v>220</v>
      </c>
      <c r="D13" s="355" t="s">
        <v>221</v>
      </c>
      <c r="E13" s="355" t="s">
        <v>222</v>
      </c>
      <c r="F13" s="355" t="s">
        <v>223</v>
      </c>
      <c r="G13" s="355" t="s">
        <v>224</v>
      </c>
      <c r="H13" s="355" t="s">
        <v>225</v>
      </c>
      <c r="I13" s="355" t="s">
        <v>226</v>
      </c>
      <c r="J13" s="355" t="s">
        <v>227</v>
      </c>
      <c r="K13" s="355" t="s">
        <v>228</v>
      </c>
      <c r="L13" s="355" t="s">
        <v>229</v>
      </c>
      <c r="M13" s="355" t="s">
        <v>230</v>
      </c>
      <c r="N13" s="357" t="s">
        <v>231</v>
      </c>
    </row>
    <row r="14" spans="1:14" ht="51" customHeight="1" thickBot="1">
      <c r="A14" s="354"/>
      <c r="B14" s="356"/>
      <c r="C14" s="356"/>
      <c r="D14" s="356"/>
      <c r="E14" s="356"/>
      <c r="F14" s="356"/>
      <c r="G14" s="356"/>
      <c r="H14" s="356"/>
      <c r="I14" s="356"/>
      <c r="J14" s="356"/>
      <c r="K14" s="356"/>
      <c r="L14" s="356"/>
      <c r="M14" s="356"/>
      <c r="N14" s="358"/>
    </row>
    <row r="15" spans="1:14" ht="12.75">
      <c r="A15" s="168" t="s">
        <v>200</v>
      </c>
      <c r="B15" s="179">
        <v>4.73E-06</v>
      </c>
      <c r="C15" s="180">
        <v>5.9598E-07</v>
      </c>
      <c r="D15" s="181">
        <v>0.041434799999999994</v>
      </c>
      <c r="E15" s="182">
        <v>5.9598E-07</v>
      </c>
      <c r="F15" s="180">
        <v>0.000101554992</v>
      </c>
      <c r="G15" s="182">
        <v>7.1708313599999994E-06</v>
      </c>
      <c r="H15" s="182">
        <v>4.716824112E-06</v>
      </c>
      <c r="I15" s="184">
        <v>2.7E-06</v>
      </c>
      <c r="J15" s="185">
        <v>1</v>
      </c>
      <c r="K15" s="184">
        <v>9</v>
      </c>
      <c r="L15" s="186">
        <v>1</v>
      </c>
      <c r="M15" s="184" t="s">
        <v>237</v>
      </c>
      <c r="N15" s="185" t="s">
        <v>238</v>
      </c>
    </row>
    <row r="16" spans="1:14" ht="12.75">
      <c r="A16" s="156" t="s">
        <v>201</v>
      </c>
      <c r="B16" s="173">
        <v>1.1E-06</v>
      </c>
      <c r="C16" s="187">
        <v>1.386E-07</v>
      </c>
      <c r="D16" s="188">
        <v>0.009636</v>
      </c>
      <c r="E16" s="189">
        <v>1.3860000000000004E-07</v>
      </c>
      <c r="F16" s="187">
        <v>2.361744E-05</v>
      </c>
      <c r="G16" s="189">
        <v>1.6676352000000003E-06</v>
      </c>
      <c r="H16" s="189">
        <v>1.0969358400000004E-06</v>
      </c>
      <c r="I16" s="192" t="s">
        <v>237</v>
      </c>
      <c r="J16" s="193" t="s">
        <v>237</v>
      </c>
      <c r="K16" s="192">
        <v>0.06</v>
      </c>
      <c r="L16" s="194">
        <v>1</v>
      </c>
      <c r="M16" s="192">
        <v>0.19</v>
      </c>
      <c r="N16" s="193">
        <v>1</v>
      </c>
    </row>
    <row r="17" spans="1:14" ht="12.75">
      <c r="A17" s="156" t="s">
        <v>196</v>
      </c>
      <c r="B17" s="173">
        <v>1.749E-05</v>
      </c>
      <c r="C17" s="187">
        <v>2.2037400000000004E-06</v>
      </c>
      <c r="D17" s="188">
        <v>0.1532124</v>
      </c>
      <c r="E17" s="189">
        <v>2.20374E-06</v>
      </c>
      <c r="F17" s="187">
        <v>0.0003755172960000001</v>
      </c>
      <c r="G17" s="189">
        <v>2.651539968E-05</v>
      </c>
      <c r="H17" s="189">
        <v>1.7441279856E-05</v>
      </c>
      <c r="I17" s="192">
        <v>2.9E-05</v>
      </c>
      <c r="J17" s="193">
        <v>1</v>
      </c>
      <c r="K17" s="192">
        <v>60</v>
      </c>
      <c r="L17" s="194">
        <v>1</v>
      </c>
      <c r="M17" s="192">
        <v>1300</v>
      </c>
      <c r="N17" s="193">
        <v>6</v>
      </c>
    </row>
    <row r="18" spans="1:14" ht="12.75">
      <c r="A18" s="156" t="s">
        <v>202</v>
      </c>
      <c r="B18" s="173">
        <v>0.00015884</v>
      </c>
      <c r="C18" s="187">
        <v>2.001384E-05</v>
      </c>
      <c r="D18" s="188">
        <v>1.3914384</v>
      </c>
      <c r="E18" s="189">
        <v>2.001384E-05</v>
      </c>
      <c r="F18" s="187">
        <v>0.0034103583360000004</v>
      </c>
      <c r="G18" s="189">
        <v>0.00024080652288</v>
      </c>
      <c r="H18" s="189">
        <v>0.00015839753529600003</v>
      </c>
      <c r="I18" s="192" t="s">
        <v>237</v>
      </c>
      <c r="J18" s="193" t="s">
        <v>237</v>
      </c>
      <c r="K18" s="192">
        <v>2000</v>
      </c>
      <c r="L18" s="194">
        <v>1</v>
      </c>
      <c r="M18" s="192" t="s">
        <v>237</v>
      </c>
      <c r="N18" s="193" t="s">
        <v>238</v>
      </c>
    </row>
    <row r="19" spans="1:14" ht="12.75">
      <c r="A19" s="156" t="s">
        <v>197</v>
      </c>
      <c r="B19" s="173">
        <v>0.00012859000000000001</v>
      </c>
      <c r="C19" s="187">
        <v>1.6202340000000002E-05</v>
      </c>
      <c r="D19" s="188">
        <v>1.1264484000000001</v>
      </c>
      <c r="E19" s="189">
        <v>1.6202340000000002E-05</v>
      </c>
      <c r="F19" s="187">
        <v>0.0027608787360000006</v>
      </c>
      <c r="G19" s="189">
        <v>0.00019494655488000003</v>
      </c>
      <c r="H19" s="189">
        <v>0.000128231799696</v>
      </c>
      <c r="I19" s="192">
        <v>6E-06</v>
      </c>
      <c r="J19" s="193">
        <v>1</v>
      </c>
      <c r="K19" s="192">
        <v>3</v>
      </c>
      <c r="L19" s="194">
        <v>1</v>
      </c>
      <c r="M19" s="192">
        <v>94</v>
      </c>
      <c r="N19" s="193">
        <v>1</v>
      </c>
    </row>
    <row r="20" spans="1:14" ht="12.75">
      <c r="A20" s="156" t="s">
        <v>203</v>
      </c>
      <c r="B20" s="173">
        <v>3.1900000000000004E-06</v>
      </c>
      <c r="C20" s="187">
        <v>4.019400000000001E-07</v>
      </c>
      <c r="D20" s="188">
        <v>0.027944400000000005</v>
      </c>
      <c r="E20" s="189">
        <v>4.019400000000001E-07</v>
      </c>
      <c r="F20" s="187">
        <v>6.849057600000002E-05</v>
      </c>
      <c r="G20" s="189">
        <v>4.836142080000001E-06</v>
      </c>
      <c r="H20" s="189">
        <v>3.1811139360000013E-06</v>
      </c>
      <c r="I20" s="192" t="s">
        <v>237</v>
      </c>
      <c r="J20" s="193" t="s">
        <v>237</v>
      </c>
      <c r="K20" s="192">
        <v>7000</v>
      </c>
      <c r="L20" s="194">
        <v>1</v>
      </c>
      <c r="M20" s="192" t="s">
        <v>237</v>
      </c>
      <c r="N20" s="193" t="s">
        <v>238</v>
      </c>
    </row>
    <row r="21" spans="1:14" ht="12.75">
      <c r="A21" s="156" t="s">
        <v>199</v>
      </c>
      <c r="B21" s="173">
        <v>1.21E-06</v>
      </c>
      <c r="C21" s="187">
        <v>1.5246E-07</v>
      </c>
      <c r="D21" s="188">
        <v>0.0105996</v>
      </c>
      <c r="E21" s="189">
        <v>1.5246E-07</v>
      </c>
      <c r="F21" s="187">
        <v>2.5979184E-05</v>
      </c>
      <c r="G21" s="189">
        <v>1.83439872E-06</v>
      </c>
      <c r="H21" s="189">
        <v>1.206629424E-06</v>
      </c>
      <c r="I21" s="192" t="s">
        <v>237</v>
      </c>
      <c r="J21" s="193" t="s">
        <v>237</v>
      </c>
      <c r="K21" s="192">
        <v>9</v>
      </c>
      <c r="L21" s="194">
        <v>1</v>
      </c>
      <c r="M21" s="192" t="s">
        <v>237</v>
      </c>
      <c r="N21" s="193" t="s">
        <v>238</v>
      </c>
    </row>
    <row r="22" spans="1:14" ht="12.75">
      <c r="A22" s="156" t="s">
        <v>198</v>
      </c>
      <c r="B22" s="173">
        <v>3.3E-07</v>
      </c>
      <c r="C22" s="187">
        <v>4.158E-08</v>
      </c>
      <c r="D22" s="188">
        <v>0.0028908000000000002</v>
      </c>
      <c r="E22" s="189">
        <v>4.158000000000001E-08</v>
      </c>
      <c r="F22" s="187">
        <v>7.085232E-06</v>
      </c>
      <c r="G22" s="189">
        <v>5.002905600000002E-07</v>
      </c>
      <c r="H22" s="189">
        <v>3.290807520000001E-07</v>
      </c>
      <c r="I22" s="192">
        <v>0.0011</v>
      </c>
      <c r="J22" s="193">
        <v>12.7</v>
      </c>
      <c r="K22" s="192" t="s">
        <v>237</v>
      </c>
      <c r="L22" s="194" t="s">
        <v>237</v>
      </c>
      <c r="M22" s="192" t="s">
        <v>237</v>
      </c>
      <c r="N22" s="193" t="s">
        <v>238</v>
      </c>
    </row>
    <row r="23" spans="1:14" ht="12.75">
      <c r="A23" s="156" t="s">
        <v>204</v>
      </c>
      <c r="B23" s="173">
        <v>6.380000000000001E-06</v>
      </c>
      <c r="C23" s="187">
        <v>8.038800000000002E-07</v>
      </c>
      <c r="D23" s="188">
        <v>0.05588880000000001</v>
      </c>
      <c r="E23" s="189">
        <v>8.038800000000002E-07</v>
      </c>
      <c r="F23" s="187">
        <v>0.00013698115200000004</v>
      </c>
      <c r="G23" s="189">
        <v>9.672284160000002E-06</v>
      </c>
      <c r="H23" s="189">
        <v>6.362227872000003E-06</v>
      </c>
      <c r="I23" s="192" t="s">
        <v>237</v>
      </c>
      <c r="J23" s="193" t="s">
        <v>237</v>
      </c>
      <c r="K23" s="192">
        <v>300</v>
      </c>
      <c r="L23" s="194">
        <v>1</v>
      </c>
      <c r="M23" s="192">
        <v>37000</v>
      </c>
      <c r="N23" s="193">
        <v>1</v>
      </c>
    </row>
    <row r="24" spans="1:14" ht="12.75">
      <c r="A24" s="156" t="s">
        <v>205</v>
      </c>
      <c r="B24" s="173">
        <v>3.1900000000000004E-06</v>
      </c>
      <c r="C24" s="187">
        <v>4.019400000000001E-07</v>
      </c>
      <c r="D24" s="188">
        <v>0.027944400000000005</v>
      </c>
      <c r="E24" s="189">
        <v>4.019400000000001E-07</v>
      </c>
      <c r="F24" s="187">
        <v>6.849057600000002E-05</v>
      </c>
      <c r="G24" s="189">
        <v>4.836142080000001E-06</v>
      </c>
      <c r="H24" s="189">
        <v>3.1811139360000013E-06</v>
      </c>
      <c r="I24" s="192" t="s">
        <v>237</v>
      </c>
      <c r="J24" s="193" t="s">
        <v>237</v>
      </c>
      <c r="K24" s="192">
        <v>700</v>
      </c>
      <c r="L24" s="194">
        <v>1</v>
      </c>
      <c r="M24" s="192">
        <v>22000</v>
      </c>
      <c r="N24" s="193">
        <v>1</v>
      </c>
    </row>
    <row r="27" ht="13.5" thickBot="1"/>
    <row r="28" spans="1:8" ht="12.75">
      <c r="A28" s="353" t="s">
        <v>218</v>
      </c>
      <c r="B28" s="359" t="s">
        <v>232</v>
      </c>
      <c r="C28" s="360"/>
      <c r="D28" s="360"/>
      <c r="E28" s="361"/>
      <c r="F28" s="115"/>
      <c r="G28" s="115"/>
      <c r="H28" s="115"/>
    </row>
    <row r="29" spans="1:8" ht="26.25" thickBot="1">
      <c r="A29" s="354"/>
      <c r="B29" s="177" t="s">
        <v>233</v>
      </c>
      <c r="C29" s="176" t="s">
        <v>234</v>
      </c>
      <c r="D29" s="176" t="s">
        <v>235</v>
      </c>
      <c r="E29" s="178" t="s">
        <v>236</v>
      </c>
      <c r="F29" s="115"/>
      <c r="G29" s="115"/>
      <c r="H29" s="115"/>
    </row>
    <row r="30" spans="1:8" ht="12.75">
      <c r="A30" s="168" t="s">
        <v>200</v>
      </c>
      <c r="B30" s="183">
        <v>1.9361244671999997E-11</v>
      </c>
      <c r="C30" s="183">
        <v>1.7829595143359999E-12</v>
      </c>
      <c r="D30" s="183">
        <v>7.967590399999999E-07</v>
      </c>
      <c r="E30" s="184" t="s">
        <v>237</v>
      </c>
      <c r="F30" s="115"/>
      <c r="G30" s="115"/>
      <c r="H30" s="115"/>
    </row>
    <row r="31" spans="1:8" ht="12.75">
      <c r="A31" s="156" t="s">
        <v>201</v>
      </c>
      <c r="B31" s="192" t="s">
        <v>237</v>
      </c>
      <c r="C31" s="192" t="s">
        <v>237</v>
      </c>
      <c r="D31" s="191">
        <v>2.7793920000000006E-05</v>
      </c>
      <c r="E31" s="190">
        <v>0.0001243023157894737</v>
      </c>
      <c r="F31" s="115"/>
      <c r="G31" s="115"/>
      <c r="H31" s="115"/>
    </row>
    <row r="32" spans="1:8" ht="12.75">
      <c r="A32" s="156" t="s">
        <v>196</v>
      </c>
      <c r="B32" s="191">
        <v>7.6894659072E-10</v>
      </c>
      <c r="C32" s="191">
        <v>7.081159621536E-11</v>
      </c>
      <c r="D32" s="191">
        <v>4.41923328E-07</v>
      </c>
      <c r="E32" s="190">
        <v>2.888594584615385E-07</v>
      </c>
      <c r="F32" s="115"/>
      <c r="G32" s="115"/>
      <c r="H32" s="115"/>
    </row>
    <row r="33" spans="1:8" ht="12.75">
      <c r="A33" s="156" t="s">
        <v>202</v>
      </c>
      <c r="B33" s="192" t="s">
        <v>237</v>
      </c>
      <c r="C33" s="192" t="s">
        <v>237</v>
      </c>
      <c r="D33" s="191">
        <v>1.2040326144E-07</v>
      </c>
      <c r="E33" s="192" t="s">
        <v>237</v>
      </c>
      <c r="F33" s="115"/>
      <c r="G33" s="115"/>
      <c r="H33" s="115"/>
    </row>
    <row r="34" spans="1:8" ht="12.75">
      <c r="A34" s="156" t="s">
        <v>197</v>
      </c>
      <c r="B34" s="191">
        <v>1.1696793292800002E-09</v>
      </c>
      <c r="C34" s="191">
        <v>1.0771471174464001E-10</v>
      </c>
      <c r="D34" s="191">
        <v>6.498218496000002E-05</v>
      </c>
      <c r="E34" s="190">
        <v>2.937105038297873E-05</v>
      </c>
      <c r="F34" s="115"/>
      <c r="G34" s="115"/>
      <c r="H34" s="115"/>
    </row>
    <row r="35" spans="1:8" ht="12.75">
      <c r="A35" s="156" t="s">
        <v>203</v>
      </c>
      <c r="B35" s="192" t="s">
        <v>237</v>
      </c>
      <c r="C35" s="192" t="s">
        <v>237</v>
      </c>
      <c r="D35" s="191">
        <v>6.908774400000002E-10</v>
      </c>
      <c r="E35" s="192" t="s">
        <v>237</v>
      </c>
      <c r="F35" s="115"/>
      <c r="G35" s="115"/>
      <c r="H35" s="115"/>
    </row>
    <row r="36" spans="1:8" ht="12.75">
      <c r="A36" s="156" t="s">
        <v>199</v>
      </c>
      <c r="B36" s="192" t="s">
        <v>237</v>
      </c>
      <c r="C36" s="192" t="s">
        <v>237</v>
      </c>
      <c r="D36" s="191">
        <v>2.0382208E-07</v>
      </c>
      <c r="E36" s="192" t="s">
        <v>237</v>
      </c>
      <c r="F36" s="115"/>
      <c r="G36" s="115"/>
      <c r="H36" s="115"/>
    </row>
    <row r="37" spans="1:8" ht="12.75">
      <c r="A37" s="156" t="s">
        <v>198</v>
      </c>
      <c r="B37" s="191">
        <v>6.989059123200002E-09</v>
      </c>
      <c r="C37" s="191">
        <v>6.436161347616003E-10</v>
      </c>
      <c r="D37" s="192" t="s">
        <v>237</v>
      </c>
      <c r="E37" s="192" t="s">
        <v>237</v>
      </c>
      <c r="F37" s="115"/>
      <c r="G37" s="115"/>
      <c r="H37" s="115"/>
    </row>
    <row r="38" spans="1:8" ht="12.75">
      <c r="A38" s="156" t="s">
        <v>204</v>
      </c>
      <c r="B38" s="192" t="s">
        <v>237</v>
      </c>
      <c r="C38" s="192" t="s">
        <v>237</v>
      </c>
      <c r="D38" s="191">
        <v>3.224094720000001E-08</v>
      </c>
      <c r="E38" s="190">
        <v>3.7021932972972984E-09</v>
      </c>
      <c r="F38" s="115"/>
      <c r="G38" s="115"/>
      <c r="H38" s="115"/>
    </row>
    <row r="39" spans="1:8" ht="12.75">
      <c r="A39" s="156" t="s">
        <v>205</v>
      </c>
      <c r="B39" s="192" t="s">
        <v>237</v>
      </c>
      <c r="C39" s="192" t="s">
        <v>237</v>
      </c>
      <c r="D39" s="191">
        <v>6.908774400000002E-09</v>
      </c>
      <c r="E39" s="190">
        <v>3.113208000000001E-09</v>
      </c>
      <c r="F39" s="115"/>
      <c r="G39" s="115"/>
      <c r="H39" s="115"/>
    </row>
    <row r="40" spans="1:8" ht="12.75">
      <c r="A40" s="66"/>
      <c r="B40" s="362"/>
      <c r="C40" s="363"/>
      <c r="D40" s="363"/>
      <c r="E40" s="364"/>
      <c r="F40" s="115"/>
      <c r="G40" s="115"/>
      <c r="H40" s="115"/>
    </row>
    <row r="41" spans="1:8" ht="12.75">
      <c r="A41" s="14" t="s">
        <v>239</v>
      </c>
      <c r="B41" s="191">
        <v>8.947046287872002E-09</v>
      </c>
      <c r="C41" s="191">
        <v>8.239254022359362E-10</v>
      </c>
      <c r="D41" s="191">
        <v>9.437885326848004E-05</v>
      </c>
      <c r="E41" s="191">
        <v>0.00015396904103221124</v>
      </c>
      <c r="F41" s="115"/>
      <c r="G41" s="115"/>
      <c r="H41" s="115"/>
    </row>
    <row r="42" spans="1:8" ht="12.75">
      <c r="A42" s="14" t="s">
        <v>240</v>
      </c>
      <c r="B42" s="197">
        <v>4.014861785460106E-08</v>
      </c>
      <c r="C42" s="197">
        <v>3.796929378077095E-09</v>
      </c>
      <c r="D42" s="197">
        <v>0.0011008567438568133</v>
      </c>
      <c r="E42" s="197">
        <v>0.0022209701384637804</v>
      </c>
      <c r="F42" s="115"/>
      <c r="G42" s="115"/>
      <c r="H42" s="115"/>
    </row>
    <row r="43" spans="1:8" ht="12.75">
      <c r="A43" s="14"/>
      <c r="B43" s="362"/>
      <c r="C43" s="363"/>
      <c r="D43" s="363"/>
      <c r="E43" s="364"/>
      <c r="F43" s="115"/>
      <c r="G43" s="115"/>
      <c r="H43" s="115"/>
    </row>
    <row r="44" spans="1:8" ht="12.75">
      <c r="A44" s="14" t="s">
        <v>241</v>
      </c>
      <c r="B44" s="195">
        <v>4.909566414247306E-08</v>
      </c>
      <c r="C44" s="195">
        <v>4.620854780313031E-09</v>
      </c>
      <c r="D44" s="195">
        <v>0.0011952355971252932</v>
      </c>
      <c r="E44" s="195">
        <v>0.002374939179495992</v>
      </c>
      <c r="F44" s="115"/>
      <c r="G44" s="115"/>
      <c r="H44" s="115"/>
    </row>
    <row r="45" spans="1:8" ht="12.75">
      <c r="A45" s="14" t="s">
        <v>242</v>
      </c>
      <c r="B45" s="173">
        <v>1E-06</v>
      </c>
      <c r="C45" s="173">
        <v>1E-06</v>
      </c>
      <c r="D45" s="16">
        <v>1</v>
      </c>
      <c r="E45" s="16">
        <v>1</v>
      </c>
      <c r="F45" s="115"/>
      <c r="G45" s="115"/>
      <c r="H45" s="115"/>
    </row>
    <row r="46" spans="1:8" ht="12.75">
      <c r="A46" s="14" t="s">
        <v>243</v>
      </c>
      <c r="B46" s="16" t="s">
        <v>128</v>
      </c>
      <c r="C46" s="16" t="s">
        <v>128</v>
      </c>
      <c r="D46" s="16" t="s">
        <v>128</v>
      </c>
      <c r="E46" s="16" t="s">
        <v>128</v>
      </c>
      <c r="F46" s="115"/>
      <c r="G46" s="115"/>
      <c r="H46" s="115"/>
    </row>
  </sheetData>
  <mergeCells count="18">
    <mergeCell ref="B28:E28"/>
    <mergeCell ref="B40:E40"/>
    <mergeCell ref="B43:E43"/>
    <mergeCell ref="A28:A29"/>
    <mergeCell ref="M13:M14"/>
    <mergeCell ref="N13:N14"/>
    <mergeCell ref="I13:I14"/>
    <mergeCell ref="J13:J14"/>
    <mergeCell ref="K13:K14"/>
    <mergeCell ref="L13:L14"/>
    <mergeCell ref="E13:E14"/>
    <mergeCell ref="F13:F14"/>
    <mergeCell ref="G13:G14"/>
    <mergeCell ref="H13:H14"/>
    <mergeCell ref="A13:A14"/>
    <mergeCell ref="B13:B14"/>
    <mergeCell ref="C13:C14"/>
    <mergeCell ref="D13:D14"/>
  </mergeCells>
  <printOptions/>
  <pageMargins left="0.5" right="0.5" top="1" bottom="0.75" header="0.5" footer="0.5"/>
  <pageSetup fitToHeight="1" fitToWidth="1" horizontalDpi="400" verticalDpi="400" orientation="landscape" scale="68" r:id="rId3"/>
  <headerFooter alignWithMargins="0">
    <oddHeader>&amp;C
&amp;"Arial,Bold"SCAQMD Rule 1401 Tier 3 Screening Analysis</oddHeader>
    <oddFooter>&amp;LM:\DBS\2371 Air Liquide\&amp;F:&amp;A&amp;C&amp;8B-24&amp;R&amp;8&amp;D</oddFooter>
  </headerFooter>
  <legacyDrawing r:id="rId2"/>
</worksheet>
</file>

<file path=xl/worksheets/sheet3.xml><?xml version="1.0" encoding="utf-8"?>
<worksheet xmlns="http://schemas.openxmlformats.org/spreadsheetml/2006/main" xmlns:r="http://schemas.openxmlformats.org/officeDocument/2006/relationships">
  <dimension ref="A2:M36"/>
  <sheetViews>
    <sheetView workbookViewId="0" topLeftCell="A1">
      <selection activeCell="D11" sqref="D11:H11"/>
    </sheetView>
  </sheetViews>
  <sheetFormatPr defaultColWidth="9.140625" defaultRowHeight="12.75"/>
  <cols>
    <col min="1" max="1" width="36.7109375" style="0" customWidth="1"/>
    <col min="2" max="2" width="9.7109375" style="115" customWidth="1"/>
    <col min="6" max="6" width="9.00390625" style="0" customWidth="1"/>
  </cols>
  <sheetData>
    <row r="1" ht="12" customHeight="1"/>
    <row r="2" spans="1:13" ht="15.75" customHeight="1">
      <c r="A2" s="307" t="s">
        <v>155</v>
      </c>
      <c r="B2" s="307"/>
      <c r="C2" s="307"/>
      <c r="D2" s="307"/>
      <c r="E2" s="307"/>
      <c r="F2" s="307"/>
      <c r="G2" s="307"/>
      <c r="H2" s="307"/>
      <c r="I2" s="307"/>
      <c r="J2" s="307"/>
      <c r="K2" s="307"/>
      <c r="L2" s="307"/>
      <c r="M2" s="307"/>
    </row>
    <row r="3" ht="13.5" thickBot="1"/>
    <row r="4" spans="1:13" ht="12.75">
      <c r="A4" s="242" t="s">
        <v>64</v>
      </c>
      <c r="B4" s="221"/>
      <c r="C4" s="259" t="s">
        <v>65</v>
      </c>
      <c r="D4" s="265"/>
      <c r="E4" s="202" t="s">
        <v>66</v>
      </c>
      <c r="F4" s="202"/>
      <c r="G4" s="27"/>
      <c r="H4" s="211"/>
      <c r="I4" s="37"/>
      <c r="J4" s="269" t="s">
        <v>67</v>
      </c>
      <c r="K4" s="270"/>
      <c r="L4" s="270"/>
      <c r="M4" s="38"/>
    </row>
    <row r="5" spans="1:13" ht="13.5" thickBot="1">
      <c r="A5" s="243" t="s">
        <v>5</v>
      </c>
      <c r="B5" s="223" t="s">
        <v>39</v>
      </c>
      <c r="C5" s="260" t="s">
        <v>68</v>
      </c>
      <c r="D5" s="217" t="s">
        <v>0</v>
      </c>
      <c r="E5" s="63" t="s">
        <v>1</v>
      </c>
      <c r="F5" s="63" t="s">
        <v>2</v>
      </c>
      <c r="G5" s="63" t="s">
        <v>6</v>
      </c>
      <c r="H5" s="212" t="s">
        <v>3</v>
      </c>
      <c r="I5" s="217" t="s">
        <v>0</v>
      </c>
      <c r="J5" s="63" t="s">
        <v>1</v>
      </c>
      <c r="K5" s="63" t="s">
        <v>2</v>
      </c>
      <c r="L5" s="63" t="s">
        <v>6</v>
      </c>
      <c r="M5" s="224" t="s">
        <v>3</v>
      </c>
    </row>
    <row r="6" spans="1:13" ht="13.5" thickTop="1">
      <c r="A6" s="140" t="s">
        <v>69</v>
      </c>
      <c r="B6" s="198">
        <v>1</v>
      </c>
      <c r="C6" s="261">
        <v>8</v>
      </c>
      <c r="D6" s="253">
        <f>+'CE Emission Factor Calcs'!I6</f>
        <v>0.19535999999999998</v>
      </c>
      <c r="E6" s="123">
        <f>+'CE Emission Factor Calcs'!J6</f>
        <v>0.035519999999999996</v>
      </c>
      <c r="F6" s="123">
        <f>+'CE Emission Factor Calcs'!K6</f>
        <v>0.31967999999999996</v>
      </c>
      <c r="G6" s="123">
        <f>+'CE Emission Factor Calcs'!L6</f>
        <v>0.035519999999999996</v>
      </c>
      <c r="H6" s="213">
        <f>+'CE Emission Factor Calcs'!M6</f>
        <v>0.017759999999999998</v>
      </c>
      <c r="I6" s="218">
        <f>B6*C6*D6</f>
        <v>1.5628799999999998</v>
      </c>
      <c r="J6" s="13">
        <f>B6*C6*E6</f>
        <v>0.28415999999999997</v>
      </c>
      <c r="K6" s="13">
        <f>B6*C6*F6</f>
        <v>2.5574399999999997</v>
      </c>
      <c r="L6" s="13">
        <f aca="true" t="shared" si="0" ref="L6:L17">B6*C6*G6</f>
        <v>0.28415999999999997</v>
      </c>
      <c r="M6" s="206">
        <f aca="true" t="shared" si="1" ref="M6:M17">B6*C6*H6</f>
        <v>0.14207999999999998</v>
      </c>
    </row>
    <row r="7" spans="1:13" ht="12.75">
      <c r="A7" s="244" t="s">
        <v>70</v>
      </c>
      <c r="B7" s="198">
        <v>0</v>
      </c>
      <c r="C7" s="261">
        <v>8</v>
      </c>
      <c r="D7" s="251">
        <f>'CE Emission Factor Calcs'!I7</f>
        <v>0.551025</v>
      </c>
      <c r="E7" s="124">
        <f>'CE Emission Factor Calcs'!J7</f>
        <v>0.110205</v>
      </c>
      <c r="F7" s="124">
        <f>'CE Emission Factor Calcs'!K7</f>
        <v>0.8081699999999999</v>
      </c>
      <c r="G7" s="124">
        <f>'CE Emission Factor Calcs'!L7</f>
        <v>0.07347</v>
      </c>
      <c r="H7" s="268">
        <f>'CE Emission Factor Calcs'!M7</f>
        <v>0.036735</v>
      </c>
      <c r="I7" s="218">
        <f>B7*C7*D7</f>
        <v>0</v>
      </c>
      <c r="J7" s="13">
        <f>B7*C7*E7</f>
        <v>0</v>
      </c>
      <c r="K7" s="13">
        <f>B7*C7*F7</f>
        <v>0</v>
      </c>
      <c r="L7" s="13">
        <f t="shared" si="0"/>
        <v>0</v>
      </c>
      <c r="M7" s="206">
        <f t="shared" si="1"/>
        <v>0</v>
      </c>
    </row>
    <row r="8" spans="1:13" ht="12.75">
      <c r="A8" s="140" t="s">
        <v>71</v>
      </c>
      <c r="B8" s="91">
        <v>0</v>
      </c>
      <c r="C8" s="261">
        <v>8</v>
      </c>
      <c r="D8" s="245" t="s">
        <v>72</v>
      </c>
      <c r="E8" s="125" t="s">
        <v>72</v>
      </c>
      <c r="F8" s="125" t="s">
        <v>72</v>
      </c>
      <c r="G8" s="123">
        <v>0.35</v>
      </c>
      <c r="H8" s="213">
        <v>0.165</v>
      </c>
      <c r="I8" s="218">
        <v>0</v>
      </c>
      <c r="J8" s="13">
        <v>0</v>
      </c>
      <c r="K8" s="13">
        <v>0</v>
      </c>
      <c r="L8" s="13">
        <f t="shared" si="0"/>
        <v>0</v>
      </c>
      <c r="M8" s="206">
        <f t="shared" si="1"/>
        <v>0</v>
      </c>
    </row>
    <row r="9" spans="1:13" ht="12.75">
      <c r="A9" s="140" t="s">
        <v>73</v>
      </c>
      <c r="B9" s="91">
        <v>0</v>
      </c>
      <c r="C9" s="261">
        <v>8</v>
      </c>
      <c r="D9" s="253">
        <f>+'CE Emission Factor Calcs'!I9</f>
        <v>2.8552</v>
      </c>
      <c r="E9" s="123">
        <f>+'CE Emission Factor Calcs'!J9</f>
        <v>0.14792</v>
      </c>
      <c r="F9" s="123">
        <f>+'CE Emission Factor Calcs'!K9</f>
        <v>0.01376</v>
      </c>
      <c r="G9" s="123">
        <f>+'CE Emission Factor Calcs'!L9</f>
        <v>0.00172</v>
      </c>
      <c r="H9" s="213">
        <f>+'CE Emission Factor Calcs'!M9</f>
        <v>0.00086</v>
      </c>
      <c r="I9" s="218">
        <f aca="true" t="shared" si="2" ref="I9:I17">B9*C9*D9</f>
        <v>0</v>
      </c>
      <c r="J9" s="13">
        <f aca="true" t="shared" si="3" ref="J9:J17">B9*C9*E9</f>
        <v>0</v>
      </c>
      <c r="K9" s="13">
        <f aca="true" t="shared" si="4" ref="K9:K17">B9*C9*F9</f>
        <v>0</v>
      </c>
      <c r="L9" s="13">
        <f t="shared" si="0"/>
        <v>0</v>
      </c>
      <c r="M9" s="206">
        <f t="shared" si="1"/>
        <v>0</v>
      </c>
    </row>
    <row r="10" spans="1:13" ht="12.75">
      <c r="A10" s="140" t="s">
        <v>74</v>
      </c>
      <c r="B10" s="91">
        <v>0</v>
      </c>
      <c r="C10" s="261">
        <v>8</v>
      </c>
      <c r="D10" s="253">
        <f>+'CE Emission Factor Calcs'!I10</f>
        <v>0.58824</v>
      </c>
      <c r="E10" s="123">
        <f>+'CE Emission Factor Calcs'!J10</f>
        <v>0.19608</v>
      </c>
      <c r="F10" s="123">
        <f>+'CE Emission Factor Calcs'!K10</f>
        <v>1.50328</v>
      </c>
      <c r="G10" s="123">
        <f>+'CE Emission Factor Calcs'!L10</f>
        <v>0.13072</v>
      </c>
      <c r="H10" s="213">
        <f>+'CE Emission Factor Calcs'!M10</f>
        <v>0.09804</v>
      </c>
      <c r="I10" s="218">
        <f t="shared" si="2"/>
        <v>0</v>
      </c>
      <c r="J10" s="13">
        <f t="shared" si="3"/>
        <v>0</v>
      </c>
      <c r="K10" s="13">
        <f t="shared" si="4"/>
        <v>0</v>
      </c>
      <c r="L10" s="13">
        <f t="shared" si="0"/>
        <v>0</v>
      </c>
      <c r="M10" s="206">
        <f t="shared" si="1"/>
        <v>0</v>
      </c>
    </row>
    <row r="11" spans="1:13" ht="12.75">
      <c r="A11" s="140" t="s">
        <v>250</v>
      </c>
      <c r="B11" s="226">
        <v>1</v>
      </c>
      <c r="C11" s="261">
        <v>8</v>
      </c>
      <c r="D11" s="253">
        <f>'CE Emission Factor Calcs'!I11</f>
        <v>0.63855</v>
      </c>
      <c r="E11" s="123">
        <f>'CE Emission Factor Calcs'!J11</f>
        <v>0.21285</v>
      </c>
      <c r="F11" s="123">
        <f>'CE Emission Factor Calcs'!K11</f>
        <v>1.63185</v>
      </c>
      <c r="G11" s="123">
        <f>'CE Emission Factor Calcs'!L11</f>
        <v>0.1419</v>
      </c>
      <c r="H11" s="271">
        <f>'CE Emission Factor Calcs'!M11</f>
        <v>0.106425</v>
      </c>
      <c r="I11" s="218">
        <f t="shared" si="2"/>
        <v>5.1084</v>
      </c>
      <c r="J11" s="13">
        <f t="shared" si="3"/>
        <v>1.7028</v>
      </c>
      <c r="K11" s="13">
        <f t="shared" si="4"/>
        <v>13.0548</v>
      </c>
      <c r="L11" s="13">
        <f t="shared" si="0"/>
        <v>1.1352</v>
      </c>
      <c r="M11" s="206">
        <f t="shared" si="1"/>
        <v>0.8514</v>
      </c>
    </row>
    <row r="12" spans="1:13" ht="12.75">
      <c r="A12" s="140" t="s">
        <v>75</v>
      </c>
      <c r="B12" s="91">
        <v>0</v>
      </c>
      <c r="C12" s="261">
        <v>8</v>
      </c>
      <c r="D12" s="253">
        <f>+'CE Emission Factor Calcs'!I12</f>
        <v>0.572</v>
      </c>
      <c r="E12" s="123">
        <f>+'CE Emission Factor Calcs'!J12</f>
        <v>0.23</v>
      </c>
      <c r="F12" s="123">
        <f>+'CE Emission Factor Calcs'!K12</f>
        <v>1.9</v>
      </c>
      <c r="G12" s="123">
        <f>+'CE Emission Factor Calcs'!L12</f>
        <v>0.182</v>
      </c>
      <c r="H12" s="213">
        <f>+'CE Emission Factor Calcs'!M12</f>
        <v>0.17</v>
      </c>
      <c r="I12" s="218">
        <f t="shared" si="2"/>
        <v>0</v>
      </c>
      <c r="J12" s="13">
        <f t="shared" si="3"/>
        <v>0</v>
      </c>
      <c r="K12" s="13">
        <f t="shared" si="4"/>
        <v>0</v>
      </c>
      <c r="L12" s="13">
        <f t="shared" si="0"/>
        <v>0</v>
      </c>
      <c r="M12" s="206">
        <f t="shared" si="1"/>
        <v>0</v>
      </c>
    </row>
    <row r="13" spans="1:13" ht="12.75">
      <c r="A13" s="140" t="s">
        <v>76</v>
      </c>
      <c r="B13" s="91">
        <v>0</v>
      </c>
      <c r="C13" s="261">
        <v>8</v>
      </c>
      <c r="D13" s="253">
        <f>+'CE Emission Factor Calcs'!I13</f>
        <v>0.28229499999999996</v>
      </c>
      <c r="E13" s="123">
        <f>+'CE Emission Factor Calcs'!J13</f>
        <v>0.065145</v>
      </c>
      <c r="F13" s="123">
        <f>+'CE Emission Factor Calcs'!K13</f>
        <v>0.673165</v>
      </c>
      <c r="G13" s="123">
        <f>+'CE Emission Factor Calcs'!L13</f>
        <v>0.04343</v>
      </c>
      <c r="H13" s="213">
        <f>+'CE Emission Factor Calcs'!M13</f>
        <v>0.0325725</v>
      </c>
      <c r="I13" s="218">
        <f t="shared" si="2"/>
        <v>0</v>
      </c>
      <c r="J13" s="13">
        <f t="shared" si="3"/>
        <v>0</v>
      </c>
      <c r="K13" s="13">
        <f t="shared" si="4"/>
        <v>0</v>
      </c>
      <c r="L13" s="13">
        <f t="shared" si="0"/>
        <v>0</v>
      </c>
      <c r="M13" s="206">
        <f t="shared" si="1"/>
        <v>0</v>
      </c>
    </row>
    <row r="14" spans="1:13" ht="12.75">
      <c r="A14" s="140" t="s">
        <v>77</v>
      </c>
      <c r="B14" s="91">
        <v>0</v>
      </c>
      <c r="C14" s="261">
        <v>8</v>
      </c>
      <c r="D14" s="253">
        <f>+'CE Emission Factor Calcs'!I14</f>
        <v>0.151</v>
      </c>
      <c r="E14" s="123">
        <f>+'CE Emission Factor Calcs'!J14</f>
        <v>0.039</v>
      </c>
      <c r="F14" s="123">
        <f>+'CE Emission Factor Calcs'!K14</f>
        <v>0.713</v>
      </c>
      <c r="G14" s="123">
        <f>+'CE Emission Factor Calcs'!L14</f>
        <v>0.086</v>
      </c>
      <c r="H14" s="213">
        <f>+'CE Emission Factor Calcs'!M14</f>
        <v>0.061</v>
      </c>
      <c r="I14" s="218">
        <f t="shared" si="2"/>
        <v>0</v>
      </c>
      <c r="J14" s="13">
        <f t="shared" si="3"/>
        <v>0</v>
      </c>
      <c r="K14" s="13">
        <f t="shared" si="4"/>
        <v>0</v>
      </c>
      <c r="L14" s="13">
        <f t="shared" si="0"/>
        <v>0</v>
      </c>
      <c r="M14" s="206">
        <f t="shared" si="1"/>
        <v>0</v>
      </c>
    </row>
    <row r="15" spans="1:13" ht="12.75">
      <c r="A15" s="140" t="s">
        <v>78</v>
      </c>
      <c r="B15" s="91">
        <v>0</v>
      </c>
      <c r="C15" s="261">
        <v>8</v>
      </c>
      <c r="D15" s="253">
        <f>+'CE Emission Factor Calcs'!I15</f>
        <v>0.5247</v>
      </c>
      <c r="E15" s="123">
        <f>+'CE Emission Factor Calcs'!J15</f>
        <v>0.10494000000000002</v>
      </c>
      <c r="F15" s="123">
        <f>+'CE Emission Factor Calcs'!K15</f>
        <v>1.2592800000000002</v>
      </c>
      <c r="G15" s="123">
        <f>+'CE Emission Factor Calcs'!L15</f>
        <v>0.10494000000000002</v>
      </c>
      <c r="H15" s="213">
        <f>+'CE Emission Factor Calcs'!M15</f>
        <v>0.05247000000000001</v>
      </c>
      <c r="I15" s="218">
        <f t="shared" si="2"/>
        <v>0</v>
      </c>
      <c r="J15" s="13">
        <f t="shared" si="3"/>
        <v>0</v>
      </c>
      <c r="K15" s="13">
        <f t="shared" si="4"/>
        <v>0</v>
      </c>
      <c r="L15" s="13">
        <f t="shared" si="0"/>
        <v>0</v>
      </c>
      <c r="M15" s="206">
        <f t="shared" si="1"/>
        <v>0</v>
      </c>
    </row>
    <row r="16" spans="1:13" ht="12.75">
      <c r="A16" s="140" t="s">
        <v>79</v>
      </c>
      <c r="B16" s="91">
        <v>0</v>
      </c>
      <c r="C16" s="261">
        <v>8</v>
      </c>
      <c r="D16" s="253">
        <f>+'CE Emission Factor Calcs'!I16</f>
        <v>0.675</v>
      </c>
      <c r="E16" s="123">
        <f>+'CE Emission Factor Calcs'!J16</f>
        <v>0.15</v>
      </c>
      <c r="F16" s="123">
        <f>+'CE Emission Factor Calcs'!K16</f>
        <v>1.7</v>
      </c>
      <c r="G16" s="123">
        <f>+'CE Emission Factor Calcs'!L16</f>
        <v>0.45</v>
      </c>
      <c r="H16" s="213">
        <f>+'CE Emission Factor Calcs'!M16</f>
        <v>0.14</v>
      </c>
      <c r="I16" s="218">
        <f t="shared" si="2"/>
        <v>0</v>
      </c>
      <c r="J16" s="13">
        <f t="shared" si="3"/>
        <v>0</v>
      </c>
      <c r="K16" s="13">
        <f t="shared" si="4"/>
        <v>0</v>
      </c>
      <c r="L16" s="13">
        <f t="shared" si="0"/>
        <v>0</v>
      </c>
      <c r="M16" s="206">
        <f t="shared" si="1"/>
        <v>0</v>
      </c>
    </row>
    <row r="17" spans="1:13" ht="12.75">
      <c r="A17" s="140" t="s">
        <v>80</v>
      </c>
      <c r="B17" s="91">
        <v>0</v>
      </c>
      <c r="C17" s="261">
        <v>8</v>
      </c>
      <c r="D17" s="253">
        <f>+'CE Emission Factor Calcs'!I17</f>
        <v>0.834</v>
      </c>
      <c r="E17" s="123">
        <f>+'CE Emission Factor Calcs'!J17</f>
        <v>0.1251</v>
      </c>
      <c r="F17" s="123">
        <f>+'CE Emission Factor Calcs'!K17</f>
        <v>0.9173999999999999</v>
      </c>
      <c r="G17" s="123">
        <f>+'CE Emission Factor Calcs'!L17</f>
        <v>0.08339999999999999</v>
      </c>
      <c r="H17" s="213">
        <f>+'CE Emission Factor Calcs'!M17</f>
        <v>0.06255</v>
      </c>
      <c r="I17" s="218">
        <f t="shared" si="2"/>
        <v>0</v>
      </c>
      <c r="J17" s="13">
        <f t="shared" si="3"/>
        <v>0</v>
      </c>
      <c r="K17" s="13">
        <f t="shared" si="4"/>
        <v>0</v>
      </c>
      <c r="L17" s="13">
        <f t="shared" si="0"/>
        <v>0</v>
      </c>
      <c r="M17" s="206">
        <f t="shared" si="1"/>
        <v>0</v>
      </c>
    </row>
    <row r="18" spans="1:13" ht="12.75">
      <c r="A18" s="140"/>
      <c r="B18" s="91"/>
      <c r="C18" s="261"/>
      <c r="D18" s="253"/>
      <c r="E18" s="123"/>
      <c r="F18" s="123"/>
      <c r="G18" s="123"/>
      <c r="H18" s="213"/>
      <c r="I18" s="218"/>
      <c r="J18" s="13"/>
      <c r="K18" s="13"/>
      <c r="L18" s="13"/>
      <c r="M18" s="206"/>
    </row>
    <row r="19" spans="1:13" ht="12.75">
      <c r="A19" s="140" t="s">
        <v>81</v>
      </c>
      <c r="B19" s="91">
        <v>0</v>
      </c>
      <c r="C19" s="261">
        <v>8</v>
      </c>
      <c r="D19" s="253">
        <f>+'CE Emission Factor Calcs'!I19</f>
        <v>0.52</v>
      </c>
      <c r="E19" s="123">
        <f>+'CE Emission Factor Calcs'!J19</f>
        <v>0.17</v>
      </c>
      <c r="F19" s="123">
        <f>+'CE Emission Factor Calcs'!K19</f>
        <v>1.54</v>
      </c>
      <c r="G19" s="123">
        <f>+'CE Emission Factor Calcs'!L19</f>
        <v>0.143</v>
      </c>
      <c r="H19" s="213">
        <f>+'CE Emission Factor Calcs'!M19</f>
        <v>0.093</v>
      </c>
      <c r="I19" s="218">
        <f>B19*C19*D19</f>
        <v>0</v>
      </c>
      <c r="J19" s="13">
        <f>B19*C19*E19</f>
        <v>0</v>
      </c>
      <c r="K19" s="13">
        <f>B19*C19*F19</f>
        <v>0</v>
      </c>
      <c r="L19" s="13">
        <f>B19*C19*G19</f>
        <v>0</v>
      </c>
      <c r="M19" s="206">
        <f>B19*C19*H19</f>
        <v>0</v>
      </c>
    </row>
    <row r="20" spans="1:13" ht="12.75">
      <c r="A20" s="140" t="s">
        <v>82</v>
      </c>
      <c r="B20" s="91">
        <v>0</v>
      </c>
      <c r="C20" s="261">
        <v>8</v>
      </c>
      <c r="D20" s="253">
        <f>+'CE Emission Factor Calcs'!I20</f>
        <v>12.973788</v>
      </c>
      <c r="E20" s="123">
        <f>+'CE Emission Factor Calcs'!J20</f>
        <v>0.473688</v>
      </c>
      <c r="F20" s="123">
        <f>+'CE Emission Factor Calcs'!K20</f>
        <v>0.017544</v>
      </c>
      <c r="G20" s="123">
        <f>+'CE Emission Factor Calcs'!L20</f>
        <v>0.0052632</v>
      </c>
      <c r="H20" s="213">
        <f>+'CE Emission Factor Calcs'!M20</f>
        <v>0.002193</v>
      </c>
      <c r="I20" s="218">
        <f>B20*C20*D20</f>
        <v>0</v>
      </c>
      <c r="J20" s="13">
        <f>B20*C20*E20</f>
        <v>0</v>
      </c>
      <c r="K20" s="13">
        <f>B20*C20*F20</f>
        <v>0</v>
      </c>
      <c r="L20" s="13">
        <f>B20*C20*G20</f>
        <v>0</v>
      </c>
      <c r="M20" s="233">
        <f>B20*C20*H20</f>
        <v>0</v>
      </c>
    </row>
    <row r="21" spans="1:13" ht="12.75">
      <c r="A21" s="140" t="s">
        <v>137</v>
      </c>
      <c r="B21" s="91">
        <v>0</v>
      </c>
      <c r="C21" s="261">
        <v>0</v>
      </c>
      <c r="D21" s="253">
        <f>+'CE Emission Factor Calcs'!I21</f>
        <v>0.17908</v>
      </c>
      <c r="E21" s="123">
        <f>+'CE Emission Factor Calcs'!J21</f>
        <v>0.032560000000000006</v>
      </c>
      <c r="F21" s="123">
        <f>+'CE Emission Factor Calcs'!K21</f>
        <v>0.29304</v>
      </c>
      <c r="G21" s="123">
        <f>+'CE Emission Factor Calcs'!L21</f>
        <v>0.032560000000000006</v>
      </c>
      <c r="H21" s="213">
        <f>+'CE Emission Factor Calcs'!M21</f>
        <v>0.016280000000000003</v>
      </c>
      <c r="I21" s="257">
        <f>$B21*$C21*D21</f>
        <v>0</v>
      </c>
      <c r="J21" s="21">
        <f>$B21*$C21*E21</f>
        <v>0</v>
      </c>
      <c r="K21" s="21">
        <f>$B21*$C21*F21</f>
        <v>0</v>
      </c>
      <c r="L21" s="21">
        <f>$B21*$C21*G21</f>
        <v>0</v>
      </c>
      <c r="M21" s="233">
        <f>$B21*$C21*H21</f>
        <v>0</v>
      </c>
    </row>
    <row r="22" spans="1:13" ht="12.75">
      <c r="A22" s="140" t="s">
        <v>83</v>
      </c>
      <c r="B22" s="91">
        <v>1</v>
      </c>
      <c r="C22" s="261">
        <v>8</v>
      </c>
      <c r="D22" s="253">
        <f>+'CE Emission Factor Calcs'!I22</f>
        <v>0.17325</v>
      </c>
      <c r="E22" s="123">
        <f>+'CE Emission Factor Calcs'!J22</f>
        <v>0.0315</v>
      </c>
      <c r="F22" s="123">
        <f>+'CE Emission Factor Calcs'!K22</f>
        <v>0.2835</v>
      </c>
      <c r="G22" s="123">
        <f>+'CE Emission Factor Calcs'!L22</f>
        <v>0.0315</v>
      </c>
      <c r="H22" s="213">
        <f>+'CE Emission Factor Calcs'!M22</f>
        <v>0.01575</v>
      </c>
      <c r="I22" s="218">
        <f>B22*C22*D22</f>
        <v>1.386</v>
      </c>
      <c r="J22" s="13">
        <f>B22*C22*E22</f>
        <v>0.252</v>
      </c>
      <c r="K22" s="13">
        <f>B22*C22*F22</f>
        <v>2.268</v>
      </c>
      <c r="L22" s="13">
        <f>B22*C22*G22</f>
        <v>0.252</v>
      </c>
      <c r="M22" s="258">
        <f>B22*C22*H22</f>
        <v>0.126</v>
      </c>
    </row>
    <row r="23" spans="1:13" ht="12.75">
      <c r="A23" s="140"/>
      <c r="B23" s="91"/>
      <c r="C23" s="261"/>
      <c r="D23" s="253"/>
      <c r="E23" s="123"/>
      <c r="F23" s="123"/>
      <c r="G23" s="123"/>
      <c r="H23" s="213"/>
      <c r="I23" s="218"/>
      <c r="J23" s="13"/>
      <c r="K23" s="13"/>
      <c r="L23" s="13"/>
      <c r="M23" s="206"/>
    </row>
    <row r="24" spans="1:13" ht="12.75">
      <c r="A24" s="140"/>
      <c r="B24" s="91"/>
      <c r="C24" s="261"/>
      <c r="D24" s="253"/>
      <c r="E24" s="123"/>
      <c r="F24" s="123"/>
      <c r="G24" s="123"/>
      <c r="H24" s="213"/>
      <c r="I24" s="218"/>
      <c r="J24" s="13"/>
      <c r="K24" s="13"/>
      <c r="L24" s="13"/>
      <c r="M24" s="206"/>
    </row>
    <row r="25" spans="1:13" ht="12.75">
      <c r="A25" s="140" t="s">
        <v>84</v>
      </c>
      <c r="B25" s="91">
        <v>0</v>
      </c>
      <c r="C25" s="261">
        <v>8</v>
      </c>
      <c r="D25" s="253">
        <f>+'CE Emission Factor Calcs'!I25</f>
        <v>0.3</v>
      </c>
      <c r="E25" s="123">
        <f>+'CE Emission Factor Calcs'!J25</f>
        <v>0.065</v>
      </c>
      <c r="F25" s="123">
        <f>+'CE Emission Factor Calcs'!K25</f>
        <v>0.87</v>
      </c>
      <c r="G25" s="123">
        <f>+'CE Emission Factor Calcs'!L25</f>
        <v>0.067</v>
      </c>
      <c r="H25" s="213">
        <f>+'CE Emission Factor Calcs'!M25</f>
        <v>0.05</v>
      </c>
      <c r="I25" s="218">
        <f>B25*C25*D25</f>
        <v>0</v>
      </c>
      <c r="J25" s="13">
        <f>B25*C25*E25</f>
        <v>0</v>
      </c>
      <c r="K25" s="13">
        <f>B25*C25*F25</f>
        <v>0</v>
      </c>
      <c r="L25" s="13">
        <f>B25*C25*G25</f>
        <v>0</v>
      </c>
      <c r="M25" s="206">
        <f>B25*C25*H25</f>
        <v>0</v>
      </c>
    </row>
    <row r="26" spans="1:13" ht="12.75">
      <c r="A26" s="140" t="s">
        <v>85</v>
      </c>
      <c r="B26" s="91">
        <v>0</v>
      </c>
      <c r="C26" s="261">
        <v>8</v>
      </c>
      <c r="D26" s="253">
        <f>+'CE Emission Factor Calcs'!I26</f>
        <v>0.675</v>
      </c>
      <c r="E26" s="123">
        <f>+'CE Emission Factor Calcs'!J26</f>
        <v>0.15</v>
      </c>
      <c r="F26" s="123">
        <f>+'CE Emission Factor Calcs'!K26</f>
        <v>1.7</v>
      </c>
      <c r="G26" s="123">
        <f>+'CE Emission Factor Calcs'!L26</f>
        <v>0.143</v>
      </c>
      <c r="H26" s="213">
        <f>+'CE Emission Factor Calcs'!M26</f>
        <v>0.14</v>
      </c>
      <c r="I26" s="218">
        <f>B26*C26*D26</f>
        <v>0</v>
      </c>
      <c r="J26" s="13">
        <f>B26*C26*E26</f>
        <v>0</v>
      </c>
      <c r="K26" s="13">
        <f>B26*C26*F26</f>
        <v>0</v>
      </c>
      <c r="L26" s="13">
        <f>B26*C26*G26</f>
        <v>0</v>
      </c>
      <c r="M26" s="206">
        <f>B26*C26*H26</f>
        <v>0</v>
      </c>
    </row>
    <row r="27" spans="1:13" ht="13.5" thickBot="1">
      <c r="A27" s="230" t="s">
        <v>86</v>
      </c>
      <c r="B27" s="227">
        <v>0</v>
      </c>
      <c r="C27" s="264">
        <v>8</v>
      </c>
      <c r="D27" s="266">
        <f>+'CE Emission Factor Calcs'!I27</f>
        <v>0.675</v>
      </c>
      <c r="E27" s="208">
        <f>+'CE Emission Factor Calcs'!J27</f>
        <v>0.15</v>
      </c>
      <c r="F27" s="208">
        <f>+'CE Emission Factor Calcs'!K27</f>
        <v>1.7</v>
      </c>
      <c r="G27" s="208">
        <f>+'CE Emission Factor Calcs'!L27</f>
        <v>0.143</v>
      </c>
      <c r="H27" s="214">
        <f>+'CE Emission Factor Calcs'!M27</f>
        <v>0.14</v>
      </c>
      <c r="I27" s="219">
        <f>B27*C27*D27</f>
        <v>0</v>
      </c>
      <c r="J27" s="209">
        <f>B27*C27*E27</f>
        <v>0</v>
      </c>
      <c r="K27" s="209">
        <f>B27*C27*F27</f>
        <v>0</v>
      </c>
      <c r="L27" s="209">
        <f>B27*C27*G27</f>
        <v>0</v>
      </c>
      <c r="M27" s="262">
        <f>B27*C27*H27</f>
        <v>0</v>
      </c>
    </row>
    <row r="28" spans="1:13" ht="14.25" thickBot="1" thickTop="1">
      <c r="A28" s="263" t="s">
        <v>252</v>
      </c>
      <c r="B28" s="199"/>
      <c r="C28" s="90"/>
      <c r="D28" s="267"/>
      <c r="E28" s="114"/>
      <c r="F28" s="114"/>
      <c r="G28" s="114"/>
      <c r="H28" s="215"/>
      <c r="I28" s="220">
        <f>SUM(I6:I27)</f>
        <v>8.057279999999999</v>
      </c>
      <c r="J28" s="114">
        <f>SUM(J6:J27)</f>
        <v>2.23896</v>
      </c>
      <c r="K28" s="210">
        <f>SUM(K6:K27)</f>
        <v>17.88024</v>
      </c>
      <c r="L28" s="114">
        <f>SUM(L6:L27)</f>
        <v>1.67136</v>
      </c>
      <c r="M28" s="207">
        <f>SUM(M6:M27)</f>
        <v>1.11948</v>
      </c>
    </row>
    <row r="29" spans="9:13" ht="12.75">
      <c r="I29" s="20"/>
      <c r="J29" s="20"/>
      <c r="K29" s="20"/>
      <c r="L29" s="20"/>
      <c r="M29" s="20"/>
    </row>
    <row r="30" ht="12.75">
      <c r="A30" s="10" t="s">
        <v>160</v>
      </c>
    </row>
    <row r="31" spans="1:4" ht="12.75">
      <c r="A31" s="10" t="s">
        <v>161</v>
      </c>
      <c r="D31" s="10" t="s">
        <v>87</v>
      </c>
    </row>
    <row r="32" ht="12.75">
      <c r="A32" s="10" t="s">
        <v>162</v>
      </c>
    </row>
    <row r="33" spans="1:5" ht="12.75">
      <c r="A33" s="10" t="s">
        <v>163</v>
      </c>
      <c r="B33" s="116"/>
      <c r="C33" s="10"/>
      <c r="D33" s="10"/>
      <c r="E33" s="67"/>
    </row>
    <row r="35" ht="12.75">
      <c r="M35" s="54"/>
    </row>
    <row r="36" ht="12.75">
      <c r="A36" s="10"/>
    </row>
  </sheetData>
  <mergeCells count="1">
    <mergeCell ref="A2:M2"/>
  </mergeCells>
  <conditionalFormatting sqref="L29:M29 I29">
    <cfRule type="cellIs" priority="1" dxfId="0" operator="greaterThanOrEqual" stopIfTrue="1">
      <formula>$I$30</formula>
    </cfRule>
  </conditionalFormatting>
  <conditionalFormatting sqref="K29">
    <cfRule type="cellIs" priority="2" dxfId="0" operator="greaterThanOrEqual" stopIfTrue="1">
      <formula>$K$30</formula>
    </cfRule>
  </conditionalFormatting>
  <conditionalFormatting sqref="J29">
    <cfRule type="cellIs" priority="3" dxfId="0" operator="greaterThanOrEqual" stopIfTrue="1">
      <formula>$J$30</formula>
    </cfRule>
  </conditionalFormatting>
  <printOptions horizontalCentered="1"/>
  <pageMargins left="0.75" right="0.75" top="1" bottom="1" header="0.5" footer="0.5"/>
  <pageSetup horizontalDpi="300" verticalDpi="300" orientation="landscape" scale="75" r:id="rId1"/>
  <headerFooter alignWithMargins="0">
    <oddHeader>&amp;C&amp;"Arial,Bold"&amp;12Construction Equipment Emissions for the Air Liquide Flare Project  
Phase 2 - Flare Installation
</oddHeader>
    <oddFooter>&amp;L&amp;8M:\DBS\2371 Air Liquide\&amp;F:&amp;A&amp;C&amp;8B-3&amp;R&amp;8&amp;D</oddFooter>
  </headerFooter>
</worksheet>
</file>

<file path=xl/worksheets/sheet4.xml><?xml version="1.0" encoding="utf-8"?>
<worksheet xmlns="http://schemas.openxmlformats.org/spreadsheetml/2006/main" xmlns:r="http://schemas.openxmlformats.org/officeDocument/2006/relationships">
  <dimension ref="A2:M36"/>
  <sheetViews>
    <sheetView workbookViewId="0" topLeftCell="A2">
      <selection activeCell="D11" sqref="D11:H11"/>
    </sheetView>
  </sheetViews>
  <sheetFormatPr defaultColWidth="9.140625" defaultRowHeight="12.75"/>
  <cols>
    <col min="1" max="1" width="36.7109375" style="0" customWidth="1"/>
    <col min="2" max="2" width="9.7109375" style="115" customWidth="1"/>
    <col min="6" max="6" width="9.00390625" style="0" customWidth="1"/>
  </cols>
  <sheetData>
    <row r="1" ht="12" customHeight="1"/>
    <row r="2" spans="1:13" ht="15.75" customHeight="1">
      <c r="A2" s="307" t="s">
        <v>155</v>
      </c>
      <c r="B2" s="307"/>
      <c r="C2" s="307"/>
      <c r="D2" s="307"/>
      <c r="E2" s="307"/>
      <c r="F2" s="307"/>
      <c r="G2" s="307"/>
      <c r="H2" s="307"/>
      <c r="I2" s="307"/>
      <c r="J2" s="307"/>
      <c r="K2" s="307"/>
      <c r="L2" s="307"/>
      <c r="M2" s="307"/>
    </row>
    <row r="3" ht="13.5" thickBot="1"/>
    <row r="4" spans="1:13" ht="12.75">
      <c r="A4" s="242" t="s">
        <v>64</v>
      </c>
      <c r="B4" s="221"/>
      <c r="C4" s="259" t="s">
        <v>65</v>
      </c>
      <c r="D4" s="265"/>
      <c r="E4" s="202" t="s">
        <v>66</v>
      </c>
      <c r="F4" s="202"/>
      <c r="G4" s="27"/>
      <c r="H4" s="211"/>
      <c r="I4" s="37"/>
      <c r="J4" s="269" t="s">
        <v>67</v>
      </c>
      <c r="K4" s="270"/>
      <c r="L4" s="270"/>
      <c r="M4" s="38"/>
    </row>
    <row r="5" spans="1:13" ht="13.5" thickBot="1">
      <c r="A5" s="243" t="s">
        <v>5</v>
      </c>
      <c r="B5" s="223" t="s">
        <v>39</v>
      </c>
      <c r="C5" s="260" t="s">
        <v>68</v>
      </c>
      <c r="D5" s="217" t="s">
        <v>0</v>
      </c>
      <c r="E5" s="63" t="s">
        <v>1</v>
      </c>
      <c r="F5" s="63" t="s">
        <v>2</v>
      </c>
      <c r="G5" s="63" t="s">
        <v>6</v>
      </c>
      <c r="H5" s="212" t="s">
        <v>3</v>
      </c>
      <c r="I5" s="217" t="s">
        <v>0</v>
      </c>
      <c r="J5" s="63" t="s">
        <v>1</v>
      </c>
      <c r="K5" s="63" t="s">
        <v>2</v>
      </c>
      <c r="L5" s="63" t="s">
        <v>6</v>
      </c>
      <c r="M5" s="224" t="s">
        <v>3</v>
      </c>
    </row>
    <row r="6" spans="1:13" ht="13.5" thickTop="1">
      <c r="A6" s="140" t="s">
        <v>69</v>
      </c>
      <c r="B6" s="198">
        <v>1</v>
      </c>
      <c r="C6" s="261">
        <v>8</v>
      </c>
      <c r="D6" s="253">
        <f>+'CE Emission Factor Calcs'!I6</f>
        <v>0.19535999999999998</v>
      </c>
      <c r="E6" s="123">
        <f>+'CE Emission Factor Calcs'!J6</f>
        <v>0.035519999999999996</v>
      </c>
      <c r="F6" s="123">
        <f>+'CE Emission Factor Calcs'!K6</f>
        <v>0.31967999999999996</v>
      </c>
      <c r="G6" s="123">
        <f>+'CE Emission Factor Calcs'!L6</f>
        <v>0.035519999999999996</v>
      </c>
      <c r="H6" s="213">
        <f>+'CE Emission Factor Calcs'!M6</f>
        <v>0.017759999999999998</v>
      </c>
      <c r="I6" s="218">
        <f>B6*C6*D6</f>
        <v>1.5628799999999998</v>
      </c>
      <c r="J6" s="13">
        <f>B6*C6*E6</f>
        <v>0.28415999999999997</v>
      </c>
      <c r="K6" s="13">
        <f>B6*C6*F6</f>
        <v>2.5574399999999997</v>
      </c>
      <c r="L6" s="13">
        <f aca="true" t="shared" si="0" ref="L6:L17">B6*C6*G6</f>
        <v>0.28415999999999997</v>
      </c>
      <c r="M6" s="206">
        <f aca="true" t="shared" si="1" ref="M6:M17">B6*C6*H6</f>
        <v>0.14207999999999998</v>
      </c>
    </row>
    <row r="7" spans="1:13" ht="12.75">
      <c r="A7" s="244" t="s">
        <v>70</v>
      </c>
      <c r="B7" s="198">
        <v>0</v>
      </c>
      <c r="C7" s="261">
        <v>8</v>
      </c>
      <c r="D7" s="251">
        <f>'CE Emission Factor Calcs'!I7</f>
        <v>0.551025</v>
      </c>
      <c r="E7" s="124">
        <f>'CE Emission Factor Calcs'!J7</f>
        <v>0.110205</v>
      </c>
      <c r="F7" s="124">
        <f>'CE Emission Factor Calcs'!K7</f>
        <v>0.8081699999999999</v>
      </c>
      <c r="G7" s="124">
        <f>'CE Emission Factor Calcs'!L7</f>
        <v>0.07347</v>
      </c>
      <c r="H7" s="268">
        <f>'CE Emission Factor Calcs'!M7</f>
        <v>0.036735</v>
      </c>
      <c r="I7" s="218">
        <f>B7*C7*D7</f>
        <v>0</v>
      </c>
      <c r="J7" s="13">
        <f>B7*C7*E7</f>
        <v>0</v>
      </c>
      <c r="K7" s="13">
        <f>B7*C7*F7</f>
        <v>0</v>
      </c>
      <c r="L7" s="13">
        <f t="shared" si="0"/>
        <v>0</v>
      </c>
      <c r="M7" s="206">
        <f t="shared" si="1"/>
        <v>0</v>
      </c>
    </row>
    <row r="8" spans="1:13" ht="12.75">
      <c r="A8" s="140" t="s">
        <v>71</v>
      </c>
      <c r="B8" s="91">
        <v>0</v>
      </c>
      <c r="C8" s="261">
        <v>8</v>
      </c>
      <c r="D8" s="245" t="s">
        <v>72</v>
      </c>
      <c r="E8" s="125" t="s">
        <v>72</v>
      </c>
      <c r="F8" s="125" t="s">
        <v>72</v>
      </c>
      <c r="G8" s="123">
        <v>0.35</v>
      </c>
      <c r="H8" s="213">
        <v>0.165</v>
      </c>
      <c r="I8" s="218">
        <v>0</v>
      </c>
      <c r="J8" s="13">
        <v>0</v>
      </c>
      <c r="K8" s="13">
        <v>0</v>
      </c>
      <c r="L8" s="13">
        <f t="shared" si="0"/>
        <v>0</v>
      </c>
      <c r="M8" s="206">
        <f t="shared" si="1"/>
        <v>0</v>
      </c>
    </row>
    <row r="9" spans="1:13" ht="12.75">
      <c r="A9" s="140" t="s">
        <v>73</v>
      </c>
      <c r="B9" s="91">
        <v>0</v>
      </c>
      <c r="C9" s="261">
        <v>8</v>
      </c>
      <c r="D9" s="253">
        <f>+'CE Emission Factor Calcs'!I9</f>
        <v>2.8552</v>
      </c>
      <c r="E9" s="123">
        <f>+'CE Emission Factor Calcs'!J9</f>
        <v>0.14792</v>
      </c>
      <c r="F9" s="123">
        <f>+'CE Emission Factor Calcs'!K9</f>
        <v>0.01376</v>
      </c>
      <c r="G9" s="123">
        <f>+'CE Emission Factor Calcs'!L9</f>
        <v>0.00172</v>
      </c>
      <c r="H9" s="213">
        <f>+'CE Emission Factor Calcs'!M9</f>
        <v>0.00086</v>
      </c>
      <c r="I9" s="218">
        <f aca="true" t="shared" si="2" ref="I9:I17">B9*C9*D9</f>
        <v>0</v>
      </c>
      <c r="J9" s="13">
        <f aca="true" t="shared" si="3" ref="J9:J17">B9*C9*E9</f>
        <v>0</v>
      </c>
      <c r="K9" s="13">
        <f aca="true" t="shared" si="4" ref="K9:K17">B9*C9*F9</f>
        <v>0</v>
      </c>
      <c r="L9" s="13">
        <f t="shared" si="0"/>
        <v>0</v>
      </c>
      <c r="M9" s="206">
        <f t="shared" si="1"/>
        <v>0</v>
      </c>
    </row>
    <row r="10" spans="1:13" ht="12.75">
      <c r="A10" s="140" t="s">
        <v>74</v>
      </c>
      <c r="B10" s="91">
        <v>1</v>
      </c>
      <c r="C10" s="261">
        <v>8</v>
      </c>
      <c r="D10" s="253">
        <f>+'CE Emission Factor Calcs'!I10</f>
        <v>0.58824</v>
      </c>
      <c r="E10" s="123">
        <f>+'CE Emission Factor Calcs'!J10</f>
        <v>0.19608</v>
      </c>
      <c r="F10" s="123">
        <f>+'CE Emission Factor Calcs'!K10</f>
        <v>1.50328</v>
      </c>
      <c r="G10" s="123">
        <f>+'CE Emission Factor Calcs'!L10</f>
        <v>0.13072</v>
      </c>
      <c r="H10" s="213">
        <f>+'CE Emission Factor Calcs'!M10</f>
        <v>0.09804</v>
      </c>
      <c r="I10" s="218">
        <f t="shared" si="2"/>
        <v>4.70592</v>
      </c>
      <c r="J10" s="13">
        <f t="shared" si="3"/>
        <v>1.56864</v>
      </c>
      <c r="K10" s="13">
        <f t="shared" si="4"/>
        <v>12.02624</v>
      </c>
      <c r="L10" s="13">
        <f t="shared" si="0"/>
        <v>1.04576</v>
      </c>
      <c r="M10" s="206">
        <f t="shared" si="1"/>
        <v>0.78432</v>
      </c>
    </row>
    <row r="11" spans="1:13" ht="12.75">
      <c r="A11" s="140" t="s">
        <v>250</v>
      </c>
      <c r="B11" s="226">
        <v>0</v>
      </c>
      <c r="C11" s="261">
        <v>8</v>
      </c>
      <c r="D11" s="253">
        <f>'CE Emission Factor Calcs'!I11</f>
        <v>0.63855</v>
      </c>
      <c r="E11" s="123">
        <f>'CE Emission Factor Calcs'!J11</f>
        <v>0.21285</v>
      </c>
      <c r="F11" s="123">
        <f>'CE Emission Factor Calcs'!K11</f>
        <v>1.63185</v>
      </c>
      <c r="G11" s="123">
        <f>'CE Emission Factor Calcs'!L11</f>
        <v>0.1419</v>
      </c>
      <c r="H11" s="271">
        <f>'CE Emission Factor Calcs'!M11</f>
        <v>0.106425</v>
      </c>
      <c r="I11" s="218">
        <f t="shared" si="2"/>
        <v>0</v>
      </c>
      <c r="J11" s="13">
        <f t="shared" si="3"/>
        <v>0</v>
      </c>
      <c r="K11" s="13">
        <f t="shared" si="4"/>
        <v>0</v>
      </c>
      <c r="L11" s="13">
        <f t="shared" si="0"/>
        <v>0</v>
      </c>
      <c r="M11" s="206">
        <f t="shared" si="1"/>
        <v>0</v>
      </c>
    </row>
    <row r="12" spans="1:13" ht="12.75">
      <c r="A12" s="140" t="s">
        <v>75</v>
      </c>
      <c r="B12" s="91">
        <v>0</v>
      </c>
      <c r="C12" s="261">
        <v>8</v>
      </c>
      <c r="D12" s="253">
        <f>+'CE Emission Factor Calcs'!I12</f>
        <v>0.572</v>
      </c>
      <c r="E12" s="123">
        <f>+'CE Emission Factor Calcs'!J12</f>
        <v>0.23</v>
      </c>
      <c r="F12" s="123">
        <f>+'CE Emission Factor Calcs'!K12</f>
        <v>1.9</v>
      </c>
      <c r="G12" s="123">
        <f>+'CE Emission Factor Calcs'!L12</f>
        <v>0.182</v>
      </c>
      <c r="H12" s="213">
        <f>+'CE Emission Factor Calcs'!M12</f>
        <v>0.17</v>
      </c>
      <c r="I12" s="218">
        <f t="shared" si="2"/>
        <v>0</v>
      </c>
      <c r="J12" s="13">
        <f t="shared" si="3"/>
        <v>0</v>
      </c>
      <c r="K12" s="13">
        <f t="shared" si="4"/>
        <v>0</v>
      </c>
      <c r="L12" s="13">
        <f t="shared" si="0"/>
        <v>0</v>
      </c>
      <c r="M12" s="206">
        <f t="shared" si="1"/>
        <v>0</v>
      </c>
    </row>
    <row r="13" spans="1:13" ht="12.75">
      <c r="A13" s="140" t="s">
        <v>76</v>
      </c>
      <c r="B13" s="91">
        <v>0</v>
      </c>
      <c r="C13" s="261">
        <v>8</v>
      </c>
      <c r="D13" s="253">
        <f>+'CE Emission Factor Calcs'!I13</f>
        <v>0.28229499999999996</v>
      </c>
      <c r="E13" s="123">
        <f>+'CE Emission Factor Calcs'!J13</f>
        <v>0.065145</v>
      </c>
      <c r="F13" s="123">
        <f>+'CE Emission Factor Calcs'!K13</f>
        <v>0.673165</v>
      </c>
      <c r="G13" s="123">
        <f>+'CE Emission Factor Calcs'!L13</f>
        <v>0.04343</v>
      </c>
      <c r="H13" s="213">
        <f>+'CE Emission Factor Calcs'!M13</f>
        <v>0.0325725</v>
      </c>
      <c r="I13" s="218">
        <f t="shared" si="2"/>
        <v>0</v>
      </c>
      <c r="J13" s="13">
        <f t="shared" si="3"/>
        <v>0</v>
      </c>
      <c r="K13" s="13">
        <f t="shared" si="4"/>
        <v>0</v>
      </c>
      <c r="L13" s="13">
        <f t="shared" si="0"/>
        <v>0</v>
      </c>
      <c r="M13" s="206">
        <f t="shared" si="1"/>
        <v>0</v>
      </c>
    </row>
    <row r="14" spans="1:13" ht="12.75">
      <c r="A14" s="140" t="s">
        <v>77</v>
      </c>
      <c r="B14" s="91">
        <v>0</v>
      </c>
      <c r="C14" s="261">
        <v>8</v>
      </c>
      <c r="D14" s="253">
        <f>+'CE Emission Factor Calcs'!I14</f>
        <v>0.151</v>
      </c>
      <c r="E14" s="123">
        <f>+'CE Emission Factor Calcs'!J14</f>
        <v>0.039</v>
      </c>
      <c r="F14" s="123">
        <f>+'CE Emission Factor Calcs'!K14</f>
        <v>0.713</v>
      </c>
      <c r="G14" s="123">
        <f>+'CE Emission Factor Calcs'!L14</f>
        <v>0.086</v>
      </c>
      <c r="H14" s="213">
        <f>+'CE Emission Factor Calcs'!M14</f>
        <v>0.061</v>
      </c>
      <c r="I14" s="218">
        <f t="shared" si="2"/>
        <v>0</v>
      </c>
      <c r="J14" s="13">
        <f t="shared" si="3"/>
        <v>0</v>
      </c>
      <c r="K14" s="13">
        <f t="shared" si="4"/>
        <v>0</v>
      </c>
      <c r="L14" s="13">
        <f t="shared" si="0"/>
        <v>0</v>
      </c>
      <c r="M14" s="206">
        <f t="shared" si="1"/>
        <v>0</v>
      </c>
    </row>
    <row r="15" spans="1:13" ht="12.75">
      <c r="A15" s="140" t="s">
        <v>78</v>
      </c>
      <c r="B15" s="91">
        <v>0</v>
      </c>
      <c r="C15" s="261">
        <v>8</v>
      </c>
      <c r="D15" s="253">
        <f>+'CE Emission Factor Calcs'!I15</f>
        <v>0.5247</v>
      </c>
      <c r="E15" s="123">
        <f>+'CE Emission Factor Calcs'!J15</f>
        <v>0.10494000000000002</v>
      </c>
      <c r="F15" s="123">
        <f>+'CE Emission Factor Calcs'!K15</f>
        <v>1.2592800000000002</v>
      </c>
      <c r="G15" s="123">
        <f>+'CE Emission Factor Calcs'!L15</f>
        <v>0.10494000000000002</v>
      </c>
      <c r="H15" s="213">
        <f>+'CE Emission Factor Calcs'!M15</f>
        <v>0.05247000000000001</v>
      </c>
      <c r="I15" s="218">
        <f t="shared" si="2"/>
        <v>0</v>
      </c>
      <c r="J15" s="13">
        <f t="shared" si="3"/>
        <v>0</v>
      </c>
      <c r="K15" s="13">
        <f t="shared" si="4"/>
        <v>0</v>
      </c>
      <c r="L15" s="13">
        <f t="shared" si="0"/>
        <v>0</v>
      </c>
      <c r="M15" s="206">
        <f t="shared" si="1"/>
        <v>0</v>
      </c>
    </row>
    <row r="16" spans="1:13" ht="12.75">
      <c r="A16" s="140" t="s">
        <v>79</v>
      </c>
      <c r="B16" s="91">
        <v>0</v>
      </c>
      <c r="C16" s="261">
        <v>8</v>
      </c>
      <c r="D16" s="253">
        <f>+'CE Emission Factor Calcs'!I16</f>
        <v>0.675</v>
      </c>
      <c r="E16" s="123">
        <f>+'CE Emission Factor Calcs'!J16</f>
        <v>0.15</v>
      </c>
      <c r="F16" s="123">
        <f>+'CE Emission Factor Calcs'!K16</f>
        <v>1.7</v>
      </c>
      <c r="G16" s="123">
        <f>+'CE Emission Factor Calcs'!L16</f>
        <v>0.45</v>
      </c>
      <c r="H16" s="213">
        <f>+'CE Emission Factor Calcs'!M16</f>
        <v>0.14</v>
      </c>
      <c r="I16" s="218">
        <f t="shared" si="2"/>
        <v>0</v>
      </c>
      <c r="J16" s="13">
        <f t="shared" si="3"/>
        <v>0</v>
      </c>
      <c r="K16" s="13">
        <f t="shared" si="4"/>
        <v>0</v>
      </c>
      <c r="L16" s="13">
        <f t="shared" si="0"/>
        <v>0</v>
      </c>
      <c r="M16" s="206">
        <f t="shared" si="1"/>
        <v>0</v>
      </c>
    </row>
    <row r="17" spans="1:13" ht="12.75">
      <c r="A17" s="140" t="s">
        <v>80</v>
      </c>
      <c r="B17" s="91">
        <v>0</v>
      </c>
      <c r="C17" s="261">
        <v>8</v>
      </c>
      <c r="D17" s="253">
        <f>+'CE Emission Factor Calcs'!I17</f>
        <v>0.834</v>
      </c>
      <c r="E17" s="123">
        <f>+'CE Emission Factor Calcs'!J17</f>
        <v>0.1251</v>
      </c>
      <c r="F17" s="123">
        <f>+'CE Emission Factor Calcs'!K17</f>
        <v>0.9173999999999999</v>
      </c>
      <c r="G17" s="123">
        <f>+'CE Emission Factor Calcs'!L17</f>
        <v>0.08339999999999999</v>
      </c>
      <c r="H17" s="213">
        <f>+'CE Emission Factor Calcs'!M17</f>
        <v>0.06255</v>
      </c>
      <c r="I17" s="218">
        <f t="shared" si="2"/>
        <v>0</v>
      </c>
      <c r="J17" s="13">
        <f t="shared" si="3"/>
        <v>0</v>
      </c>
      <c r="K17" s="13">
        <f t="shared" si="4"/>
        <v>0</v>
      </c>
      <c r="L17" s="13">
        <f t="shared" si="0"/>
        <v>0</v>
      </c>
      <c r="M17" s="206">
        <f t="shared" si="1"/>
        <v>0</v>
      </c>
    </row>
    <row r="18" spans="1:13" ht="12.75">
      <c r="A18" s="140"/>
      <c r="B18" s="91"/>
      <c r="C18" s="261"/>
      <c r="D18" s="253"/>
      <c r="E18" s="123"/>
      <c r="F18" s="123"/>
      <c r="G18" s="123"/>
      <c r="H18" s="213"/>
      <c r="I18" s="218"/>
      <c r="J18" s="13"/>
      <c r="K18" s="13"/>
      <c r="L18" s="13"/>
      <c r="M18" s="206"/>
    </row>
    <row r="19" spans="1:13" ht="12.75">
      <c r="A19" s="140" t="s">
        <v>81</v>
      </c>
      <c r="B19" s="91">
        <v>0</v>
      </c>
      <c r="C19" s="261">
        <v>8</v>
      </c>
      <c r="D19" s="253">
        <f>+'CE Emission Factor Calcs'!I19</f>
        <v>0.52</v>
      </c>
      <c r="E19" s="123">
        <f>+'CE Emission Factor Calcs'!J19</f>
        <v>0.17</v>
      </c>
      <c r="F19" s="123">
        <f>+'CE Emission Factor Calcs'!K19</f>
        <v>1.54</v>
      </c>
      <c r="G19" s="123">
        <f>+'CE Emission Factor Calcs'!L19</f>
        <v>0.143</v>
      </c>
      <c r="H19" s="213">
        <f>+'CE Emission Factor Calcs'!M19</f>
        <v>0.093</v>
      </c>
      <c r="I19" s="218">
        <f>B19*C19*D19</f>
        <v>0</v>
      </c>
      <c r="J19" s="13">
        <f>B19*C19*E19</f>
        <v>0</v>
      </c>
      <c r="K19" s="13">
        <f>B19*C19*F19</f>
        <v>0</v>
      </c>
      <c r="L19" s="13">
        <f>B19*C19*G19</f>
        <v>0</v>
      </c>
      <c r="M19" s="206">
        <f>B19*C19*H19</f>
        <v>0</v>
      </c>
    </row>
    <row r="20" spans="1:13" ht="12.75">
      <c r="A20" s="140" t="s">
        <v>82</v>
      </c>
      <c r="B20" s="91">
        <v>0</v>
      </c>
      <c r="C20" s="261">
        <v>8</v>
      </c>
      <c r="D20" s="253">
        <f>+'CE Emission Factor Calcs'!I20</f>
        <v>12.973788</v>
      </c>
      <c r="E20" s="123">
        <f>+'CE Emission Factor Calcs'!J20</f>
        <v>0.473688</v>
      </c>
      <c r="F20" s="123">
        <f>+'CE Emission Factor Calcs'!K20</f>
        <v>0.017544</v>
      </c>
      <c r="G20" s="123">
        <f>+'CE Emission Factor Calcs'!L20</f>
        <v>0.0052632</v>
      </c>
      <c r="H20" s="213">
        <f>+'CE Emission Factor Calcs'!M20</f>
        <v>0.002193</v>
      </c>
      <c r="I20" s="218">
        <f>B20*C20*D20</f>
        <v>0</v>
      </c>
      <c r="J20" s="13">
        <f>B20*C20*E20</f>
        <v>0</v>
      </c>
      <c r="K20" s="13">
        <f>B20*C20*F20</f>
        <v>0</v>
      </c>
      <c r="L20" s="13">
        <f>B20*C20*G20</f>
        <v>0</v>
      </c>
      <c r="M20" s="233">
        <f>B20*C20*H20</f>
        <v>0</v>
      </c>
    </row>
    <row r="21" spans="1:13" ht="12.75">
      <c r="A21" s="140" t="s">
        <v>137</v>
      </c>
      <c r="B21" s="91">
        <v>0</v>
      </c>
      <c r="C21" s="261">
        <v>0</v>
      </c>
      <c r="D21" s="253">
        <f>+'CE Emission Factor Calcs'!I21</f>
        <v>0.17908</v>
      </c>
      <c r="E21" s="123">
        <f>+'CE Emission Factor Calcs'!J21</f>
        <v>0.032560000000000006</v>
      </c>
      <c r="F21" s="123">
        <f>+'CE Emission Factor Calcs'!K21</f>
        <v>0.29304</v>
      </c>
      <c r="G21" s="123">
        <f>+'CE Emission Factor Calcs'!L21</f>
        <v>0.032560000000000006</v>
      </c>
      <c r="H21" s="213">
        <f>+'CE Emission Factor Calcs'!M21</f>
        <v>0.016280000000000003</v>
      </c>
      <c r="I21" s="257">
        <f>$B21*$C21*D21</f>
        <v>0</v>
      </c>
      <c r="J21" s="21">
        <f>$B21*$C21*E21</f>
        <v>0</v>
      </c>
      <c r="K21" s="21">
        <f>$B21*$C21*F21</f>
        <v>0</v>
      </c>
      <c r="L21" s="21">
        <f>$B21*$C21*G21</f>
        <v>0</v>
      </c>
      <c r="M21" s="233">
        <f>$B21*$C21*H21</f>
        <v>0</v>
      </c>
    </row>
    <row r="22" spans="1:13" ht="12.75">
      <c r="A22" s="140" t="s">
        <v>83</v>
      </c>
      <c r="B22" s="91">
        <v>0</v>
      </c>
      <c r="C22" s="261">
        <v>8</v>
      </c>
      <c r="D22" s="253">
        <f>+'CE Emission Factor Calcs'!I22</f>
        <v>0.17325</v>
      </c>
      <c r="E22" s="123">
        <f>+'CE Emission Factor Calcs'!J22</f>
        <v>0.0315</v>
      </c>
      <c r="F22" s="123">
        <f>+'CE Emission Factor Calcs'!K22</f>
        <v>0.2835</v>
      </c>
      <c r="G22" s="123">
        <f>+'CE Emission Factor Calcs'!L22</f>
        <v>0.0315</v>
      </c>
      <c r="H22" s="213">
        <f>+'CE Emission Factor Calcs'!M22</f>
        <v>0.01575</v>
      </c>
      <c r="I22" s="218">
        <f>B22*C22*D22</f>
        <v>0</v>
      </c>
      <c r="J22" s="13">
        <f>B22*C22*E22</f>
        <v>0</v>
      </c>
      <c r="K22" s="13">
        <f>B22*C22*F22</f>
        <v>0</v>
      </c>
      <c r="L22" s="13">
        <f>B22*C22*G22</f>
        <v>0</v>
      </c>
      <c r="M22" s="258">
        <f>B22*C22*H22</f>
        <v>0</v>
      </c>
    </row>
    <row r="23" spans="1:13" ht="12.75">
      <c r="A23" s="140"/>
      <c r="B23" s="91"/>
      <c r="C23" s="261"/>
      <c r="D23" s="253"/>
      <c r="E23" s="123"/>
      <c r="F23" s="123"/>
      <c r="G23" s="123"/>
      <c r="H23" s="213"/>
      <c r="I23" s="218"/>
      <c r="J23" s="13"/>
      <c r="K23" s="13"/>
      <c r="L23" s="13"/>
      <c r="M23" s="206"/>
    </row>
    <row r="24" spans="1:13" ht="12.75">
      <c r="A24" s="140"/>
      <c r="B24" s="91"/>
      <c r="C24" s="261"/>
      <c r="D24" s="253"/>
      <c r="E24" s="123"/>
      <c r="F24" s="123"/>
      <c r="G24" s="123"/>
      <c r="H24" s="213"/>
      <c r="I24" s="218"/>
      <c r="J24" s="13"/>
      <c r="K24" s="13"/>
      <c r="L24" s="13"/>
      <c r="M24" s="206"/>
    </row>
    <row r="25" spans="1:13" ht="12.75">
      <c r="A25" s="140" t="s">
        <v>84</v>
      </c>
      <c r="B25" s="91">
        <v>0</v>
      </c>
      <c r="C25" s="261">
        <v>8</v>
      </c>
      <c r="D25" s="253">
        <f>+'CE Emission Factor Calcs'!I25</f>
        <v>0.3</v>
      </c>
      <c r="E25" s="123">
        <f>+'CE Emission Factor Calcs'!J25</f>
        <v>0.065</v>
      </c>
      <c r="F25" s="123">
        <f>+'CE Emission Factor Calcs'!K25</f>
        <v>0.87</v>
      </c>
      <c r="G25" s="123">
        <f>+'CE Emission Factor Calcs'!L25</f>
        <v>0.067</v>
      </c>
      <c r="H25" s="213">
        <f>+'CE Emission Factor Calcs'!M25</f>
        <v>0.05</v>
      </c>
      <c r="I25" s="218">
        <f>B25*C25*D25</f>
        <v>0</v>
      </c>
      <c r="J25" s="13">
        <f>B25*C25*E25</f>
        <v>0</v>
      </c>
      <c r="K25" s="13">
        <f>B25*C25*F25</f>
        <v>0</v>
      </c>
      <c r="L25" s="13">
        <f>B25*C25*G25</f>
        <v>0</v>
      </c>
      <c r="M25" s="206">
        <f>B25*C25*H25</f>
        <v>0</v>
      </c>
    </row>
    <row r="26" spans="1:13" ht="12.75">
      <c r="A26" s="140" t="s">
        <v>85</v>
      </c>
      <c r="B26" s="91">
        <v>0</v>
      </c>
      <c r="C26" s="261">
        <v>8</v>
      </c>
      <c r="D26" s="253">
        <f>+'CE Emission Factor Calcs'!I26</f>
        <v>0.675</v>
      </c>
      <c r="E26" s="123">
        <f>+'CE Emission Factor Calcs'!J26</f>
        <v>0.15</v>
      </c>
      <c r="F26" s="123">
        <f>+'CE Emission Factor Calcs'!K26</f>
        <v>1.7</v>
      </c>
      <c r="G26" s="123">
        <f>+'CE Emission Factor Calcs'!L26</f>
        <v>0.143</v>
      </c>
      <c r="H26" s="213">
        <f>+'CE Emission Factor Calcs'!M26</f>
        <v>0.14</v>
      </c>
      <c r="I26" s="218">
        <f>B26*C26*D26</f>
        <v>0</v>
      </c>
      <c r="J26" s="13">
        <f>B26*C26*E26</f>
        <v>0</v>
      </c>
      <c r="K26" s="13">
        <f>B26*C26*F26</f>
        <v>0</v>
      </c>
      <c r="L26" s="13">
        <f>B26*C26*G26</f>
        <v>0</v>
      </c>
      <c r="M26" s="206">
        <f>B26*C26*H26</f>
        <v>0</v>
      </c>
    </row>
    <row r="27" spans="1:13" ht="13.5" thickBot="1">
      <c r="A27" s="230" t="s">
        <v>86</v>
      </c>
      <c r="B27" s="227">
        <v>0</v>
      </c>
      <c r="C27" s="264">
        <v>8</v>
      </c>
      <c r="D27" s="266">
        <f>+'CE Emission Factor Calcs'!I27</f>
        <v>0.675</v>
      </c>
      <c r="E27" s="208">
        <f>+'CE Emission Factor Calcs'!J27</f>
        <v>0.15</v>
      </c>
      <c r="F27" s="208">
        <f>+'CE Emission Factor Calcs'!K27</f>
        <v>1.7</v>
      </c>
      <c r="G27" s="208">
        <f>+'CE Emission Factor Calcs'!L27</f>
        <v>0.143</v>
      </c>
      <c r="H27" s="214">
        <f>+'CE Emission Factor Calcs'!M27</f>
        <v>0.14</v>
      </c>
      <c r="I27" s="219">
        <f>B27*C27*D27</f>
        <v>0</v>
      </c>
      <c r="J27" s="209">
        <f>B27*C27*E27</f>
        <v>0</v>
      </c>
      <c r="K27" s="209">
        <f>B27*C27*F27</f>
        <v>0</v>
      </c>
      <c r="L27" s="209">
        <f>B27*C27*G27</f>
        <v>0</v>
      </c>
      <c r="M27" s="262">
        <f>B27*C27*H27</f>
        <v>0</v>
      </c>
    </row>
    <row r="28" spans="1:13" ht="14.25" thickBot="1" thickTop="1">
      <c r="A28" s="263" t="s">
        <v>252</v>
      </c>
      <c r="B28" s="199"/>
      <c r="C28" s="90"/>
      <c r="D28" s="267"/>
      <c r="E28" s="114"/>
      <c r="F28" s="114"/>
      <c r="G28" s="114"/>
      <c r="H28" s="215"/>
      <c r="I28" s="220">
        <f>SUM(I6:I27)</f>
        <v>6.2688</v>
      </c>
      <c r="J28" s="114">
        <f>SUM(J6:J27)</f>
        <v>1.8528</v>
      </c>
      <c r="K28" s="210">
        <f>SUM(K6:K27)</f>
        <v>14.58368</v>
      </c>
      <c r="L28" s="114">
        <f>SUM(L6:L27)</f>
        <v>1.32992</v>
      </c>
      <c r="M28" s="207">
        <f>SUM(M6:M27)</f>
        <v>0.9264</v>
      </c>
    </row>
    <row r="29" spans="9:13" ht="12.75">
      <c r="I29" s="20"/>
      <c r="J29" s="20"/>
      <c r="K29" s="20"/>
      <c r="L29" s="20"/>
      <c r="M29" s="20"/>
    </row>
    <row r="30" ht="12.75">
      <c r="A30" s="10" t="s">
        <v>160</v>
      </c>
    </row>
    <row r="31" spans="1:4" ht="12.75">
      <c r="A31" s="10" t="s">
        <v>161</v>
      </c>
      <c r="D31" s="10" t="s">
        <v>87</v>
      </c>
    </row>
    <row r="32" ht="12.75">
      <c r="A32" s="10" t="s">
        <v>162</v>
      </c>
    </row>
    <row r="33" spans="1:5" ht="12.75">
      <c r="A33" s="10" t="s">
        <v>163</v>
      </c>
      <c r="B33" s="116"/>
      <c r="C33" s="10"/>
      <c r="D33" s="10"/>
      <c r="E33" s="67"/>
    </row>
    <row r="35" ht="12.75">
      <c r="M35" s="54"/>
    </row>
    <row r="36" ht="12.75">
      <c r="A36" s="10"/>
    </row>
  </sheetData>
  <mergeCells count="1">
    <mergeCell ref="A2:M2"/>
  </mergeCells>
  <conditionalFormatting sqref="L29:M29 I29">
    <cfRule type="cellIs" priority="1" dxfId="0" operator="greaterThanOrEqual" stopIfTrue="1">
      <formula>$I$30</formula>
    </cfRule>
  </conditionalFormatting>
  <conditionalFormatting sqref="K29">
    <cfRule type="cellIs" priority="2" dxfId="0" operator="greaterThanOrEqual" stopIfTrue="1">
      <formula>$K$30</formula>
    </cfRule>
  </conditionalFormatting>
  <conditionalFormatting sqref="J29">
    <cfRule type="cellIs" priority="3" dxfId="0" operator="greaterThanOrEqual" stopIfTrue="1">
      <formula>$J$30</formula>
    </cfRule>
  </conditionalFormatting>
  <printOptions horizontalCentered="1"/>
  <pageMargins left="0.75" right="0.75" top="1" bottom="1" header="0.5" footer="0.5"/>
  <pageSetup horizontalDpi="300" verticalDpi="300" orientation="landscape" scale="75" r:id="rId1"/>
  <headerFooter alignWithMargins="0">
    <oddHeader>&amp;C&amp;"Arial,Bold"&amp;12Construction Equipment Emissions for the Air Liquide Flare Project 
Phase 3 - Structural Steel
</oddHeader>
    <oddFooter>&amp;L&amp;8M:\DBS\2371 Air Liquide\&amp;F:&amp;A&amp;C&amp;8B-4&amp;R&amp;8&amp;D</oddFooter>
  </headerFooter>
</worksheet>
</file>

<file path=xl/worksheets/sheet5.xml><?xml version="1.0" encoding="utf-8"?>
<worksheet xmlns="http://schemas.openxmlformats.org/spreadsheetml/2006/main" xmlns:r="http://schemas.openxmlformats.org/officeDocument/2006/relationships">
  <dimension ref="A2:M36"/>
  <sheetViews>
    <sheetView workbookViewId="0" topLeftCell="A1">
      <selection activeCell="D11" sqref="D11:H11"/>
    </sheetView>
  </sheetViews>
  <sheetFormatPr defaultColWidth="9.140625" defaultRowHeight="12.75"/>
  <cols>
    <col min="1" max="1" width="36.7109375" style="0" customWidth="1"/>
    <col min="2" max="2" width="9.7109375" style="115" customWidth="1"/>
    <col min="6" max="6" width="9.00390625" style="0" customWidth="1"/>
  </cols>
  <sheetData>
    <row r="1" ht="12" customHeight="1"/>
    <row r="2" spans="1:13" ht="15.75" customHeight="1">
      <c r="A2" s="307" t="s">
        <v>155</v>
      </c>
      <c r="B2" s="307"/>
      <c r="C2" s="307"/>
      <c r="D2" s="307"/>
      <c r="E2" s="307"/>
      <c r="F2" s="307"/>
      <c r="G2" s="307"/>
      <c r="H2" s="307"/>
      <c r="I2" s="307"/>
      <c r="J2" s="307"/>
      <c r="K2" s="307"/>
      <c r="L2" s="307"/>
      <c r="M2" s="307"/>
    </row>
    <row r="3" ht="13.5" thickBot="1"/>
    <row r="4" spans="1:13" ht="12.75">
      <c r="A4" s="242" t="s">
        <v>64</v>
      </c>
      <c r="B4" s="221"/>
      <c r="C4" s="259" t="s">
        <v>65</v>
      </c>
      <c r="D4" s="265"/>
      <c r="E4" s="202" t="s">
        <v>66</v>
      </c>
      <c r="F4" s="202"/>
      <c r="G4" s="27"/>
      <c r="H4" s="211"/>
      <c r="I4" s="37"/>
      <c r="J4" s="269" t="s">
        <v>67</v>
      </c>
      <c r="K4" s="270"/>
      <c r="L4" s="270"/>
      <c r="M4" s="38"/>
    </row>
    <row r="5" spans="1:13" ht="13.5" thickBot="1">
      <c r="A5" s="243" t="s">
        <v>5</v>
      </c>
      <c r="B5" s="223" t="s">
        <v>39</v>
      </c>
      <c r="C5" s="260" t="s">
        <v>68</v>
      </c>
      <c r="D5" s="217" t="s">
        <v>0</v>
      </c>
      <c r="E5" s="63" t="s">
        <v>1</v>
      </c>
      <c r="F5" s="63" t="s">
        <v>2</v>
      </c>
      <c r="G5" s="63" t="s">
        <v>6</v>
      </c>
      <c r="H5" s="212" t="s">
        <v>3</v>
      </c>
      <c r="I5" s="217" t="s">
        <v>0</v>
      </c>
      <c r="J5" s="63" t="s">
        <v>1</v>
      </c>
      <c r="K5" s="63" t="s">
        <v>2</v>
      </c>
      <c r="L5" s="63" t="s">
        <v>6</v>
      </c>
      <c r="M5" s="224" t="s">
        <v>3</v>
      </c>
    </row>
    <row r="6" spans="1:13" ht="13.5" thickTop="1">
      <c r="A6" s="140" t="s">
        <v>69</v>
      </c>
      <c r="B6" s="198">
        <v>0</v>
      </c>
      <c r="C6" s="261">
        <v>8</v>
      </c>
      <c r="D6" s="253">
        <f>+'CE Emission Factor Calcs'!I6</f>
        <v>0.19535999999999998</v>
      </c>
      <c r="E6" s="123">
        <f>+'CE Emission Factor Calcs'!J6</f>
        <v>0.035519999999999996</v>
      </c>
      <c r="F6" s="123">
        <f>+'CE Emission Factor Calcs'!K6</f>
        <v>0.31967999999999996</v>
      </c>
      <c r="G6" s="123">
        <f>+'CE Emission Factor Calcs'!L6</f>
        <v>0.035519999999999996</v>
      </c>
      <c r="H6" s="213">
        <f>+'CE Emission Factor Calcs'!M6</f>
        <v>0.017759999999999998</v>
      </c>
      <c r="I6" s="218">
        <f>B6*C6*D6</f>
        <v>0</v>
      </c>
      <c r="J6" s="13">
        <f>B6*C6*E6</f>
        <v>0</v>
      </c>
      <c r="K6" s="13">
        <f>B6*C6*F6</f>
        <v>0</v>
      </c>
      <c r="L6" s="13">
        <f aca="true" t="shared" si="0" ref="L6:L17">B6*C6*G6</f>
        <v>0</v>
      </c>
      <c r="M6" s="206">
        <f aca="true" t="shared" si="1" ref="M6:M17">B6*C6*H6</f>
        <v>0</v>
      </c>
    </row>
    <row r="7" spans="1:13" ht="12.75">
      <c r="A7" s="244" t="s">
        <v>70</v>
      </c>
      <c r="B7" s="198">
        <v>0</v>
      </c>
      <c r="C7" s="261">
        <v>8</v>
      </c>
      <c r="D7" s="251">
        <f>'CE Emission Factor Calcs'!I7</f>
        <v>0.551025</v>
      </c>
      <c r="E7" s="124">
        <f>'CE Emission Factor Calcs'!J7</f>
        <v>0.110205</v>
      </c>
      <c r="F7" s="124">
        <f>'CE Emission Factor Calcs'!K7</f>
        <v>0.8081699999999999</v>
      </c>
      <c r="G7" s="124">
        <f>'CE Emission Factor Calcs'!L7</f>
        <v>0.07347</v>
      </c>
      <c r="H7" s="268">
        <f>'CE Emission Factor Calcs'!M7</f>
        <v>0.036735</v>
      </c>
      <c r="I7" s="218">
        <f>B7*C7*D7</f>
        <v>0</v>
      </c>
      <c r="J7" s="13">
        <f>B7*C7*E7</f>
        <v>0</v>
      </c>
      <c r="K7" s="13">
        <f>B7*C7*F7</f>
        <v>0</v>
      </c>
      <c r="L7" s="13">
        <f t="shared" si="0"/>
        <v>0</v>
      </c>
      <c r="M7" s="206">
        <f t="shared" si="1"/>
        <v>0</v>
      </c>
    </row>
    <row r="8" spans="1:13" ht="12.75">
      <c r="A8" s="140" t="s">
        <v>71</v>
      </c>
      <c r="B8" s="91">
        <v>0</v>
      </c>
      <c r="C8" s="261">
        <v>8</v>
      </c>
      <c r="D8" s="245" t="s">
        <v>72</v>
      </c>
      <c r="E8" s="125" t="s">
        <v>72</v>
      </c>
      <c r="F8" s="125" t="s">
        <v>72</v>
      </c>
      <c r="G8" s="123">
        <v>0.35</v>
      </c>
      <c r="H8" s="213">
        <v>0.165</v>
      </c>
      <c r="I8" s="218">
        <v>0</v>
      </c>
      <c r="J8" s="13">
        <v>0</v>
      </c>
      <c r="K8" s="13">
        <v>0</v>
      </c>
      <c r="L8" s="13">
        <f t="shared" si="0"/>
        <v>0</v>
      </c>
      <c r="M8" s="206">
        <f t="shared" si="1"/>
        <v>0</v>
      </c>
    </row>
    <row r="9" spans="1:13" ht="12.75">
      <c r="A9" s="140" t="s">
        <v>73</v>
      </c>
      <c r="B9" s="91">
        <v>0</v>
      </c>
      <c r="C9" s="261">
        <v>8</v>
      </c>
      <c r="D9" s="253">
        <f>+'CE Emission Factor Calcs'!I9</f>
        <v>2.8552</v>
      </c>
      <c r="E9" s="123">
        <f>+'CE Emission Factor Calcs'!J9</f>
        <v>0.14792</v>
      </c>
      <c r="F9" s="123">
        <f>+'CE Emission Factor Calcs'!K9</f>
        <v>0.01376</v>
      </c>
      <c r="G9" s="123">
        <f>+'CE Emission Factor Calcs'!L9</f>
        <v>0.00172</v>
      </c>
      <c r="H9" s="213">
        <f>+'CE Emission Factor Calcs'!M9</f>
        <v>0.00086</v>
      </c>
      <c r="I9" s="218">
        <f aca="true" t="shared" si="2" ref="I9:I17">B9*C9*D9</f>
        <v>0</v>
      </c>
      <c r="J9" s="13">
        <f aca="true" t="shared" si="3" ref="J9:J17">B9*C9*E9</f>
        <v>0</v>
      </c>
      <c r="K9" s="13">
        <f aca="true" t="shared" si="4" ref="K9:K17">B9*C9*F9</f>
        <v>0</v>
      </c>
      <c r="L9" s="13">
        <f t="shared" si="0"/>
        <v>0</v>
      </c>
      <c r="M9" s="206">
        <f t="shared" si="1"/>
        <v>0</v>
      </c>
    </row>
    <row r="10" spans="1:13" ht="12.75">
      <c r="A10" s="140" t="s">
        <v>74</v>
      </c>
      <c r="B10" s="91">
        <v>1</v>
      </c>
      <c r="C10" s="261">
        <v>8</v>
      </c>
      <c r="D10" s="253">
        <f>+'CE Emission Factor Calcs'!I10</f>
        <v>0.58824</v>
      </c>
      <c r="E10" s="123">
        <f>+'CE Emission Factor Calcs'!J10</f>
        <v>0.19608</v>
      </c>
      <c r="F10" s="123">
        <f>+'CE Emission Factor Calcs'!K10</f>
        <v>1.50328</v>
      </c>
      <c r="G10" s="123">
        <f>+'CE Emission Factor Calcs'!L10</f>
        <v>0.13072</v>
      </c>
      <c r="H10" s="213">
        <f>+'CE Emission Factor Calcs'!M10</f>
        <v>0.09804</v>
      </c>
      <c r="I10" s="218">
        <f t="shared" si="2"/>
        <v>4.70592</v>
      </c>
      <c r="J10" s="13">
        <f t="shared" si="3"/>
        <v>1.56864</v>
      </c>
      <c r="K10" s="13">
        <f t="shared" si="4"/>
        <v>12.02624</v>
      </c>
      <c r="L10" s="13">
        <f t="shared" si="0"/>
        <v>1.04576</v>
      </c>
      <c r="M10" s="206">
        <f t="shared" si="1"/>
        <v>0.78432</v>
      </c>
    </row>
    <row r="11" spans="1:13" ht="12.75">
      <c r="A11" s="140" t="s">
        <v>250</v>
      </c>
      <c r="B11" s="226">
        <v>0</v>
      </c>
      <c r="C11" s="261">
        <v>8</v>
      </c>
      <c r="D11" s="253">
        <f>'CE Emission Factor Calcs'!I11</f>
        <v>0.63855</v>
      </c>
      <c r="E11" s="123">
        <f>'CE Emission Factor Calcs'!J11</f>
        <v>0.21285</v>
      </c>
      <c r="F11" s="123">
        <f>'CE Emission Factor Calcs'!K11</f>
        <v>1.63185</v>
      </c>
      <c r="G11" s="123">
        <f>'CE Emission Factor Calcs'!L11</f>
        <v>0.1419</v>
      </c>
      <c r="H11" s="271">
        <f>'CE Emission Factor Calcs'!M11</f>
        <v>0.106425</v>
      </c>
      <c r="I11" s="218">
        <f t="shared" si="2"/>
        <v>0</v>
      </c>
      <c r="J11" s="13">
        <f t="shared" si="3"/>
        <v>0</v>
      </c>
      <c r="K11" s="13">
        <f t="shared" si="4"/>
        <v>0</v>
      </c>
      <c r="L11" s="13">
        <f t="shared" si="0"/>
        <v>0</v>
      </c>
      <c r="M11" s="206">
        <f t="shared" si="1"/>
        <v>0</v>
      </c>
    </row>
    <row r="12" spans="1:13" ht="12.75">
      <c r="A12" s="140" t="s">
        <v>75</v>
      </c>
      <c r="B12" s="91">
        <v>0</v>
      </c>
      <c r="C12" s="261">
        <v>8</v>
      </c>
      <c r="D12" s="253">
        <f>+'CE Emission Factor Calcs'!I12</f>
        <v>0.572</v>
      </c>
      <c r="E12" s="123">
        <f>+'CE Emission Factor Calcs'!J12</f>
        <v>0.23</v>
      </c>
      <c r="F12" s="123">
        <f>+'CE Emission Factor Calcs'!K12</f>
        <v>1.9</v>
      </c>
      <c r="G12" s="123">
        <f>+'CE Emission Factor Calcs'!L12</f>
        <v>0.182</v>
      </c>
      <c r="H12" s="213">
        <f>+'CE Emission Factor Calcs'!M12</f>
        <v>0.17</v>
      </c>
      <c r="I12" s="218">
        <f t="shared" si="2"/>
        <v>0</v>
      </c>
      <c r="J12" s="13">
        <f t="shared" si="3"/>
        <v>0</v>
      </c>
      <c r="K12" s="13">
        <f t="shared" si="4"/>
        <v>0</v>
      </c>
      <c r="L12" s="13">
        <f t="shared" si="0"/>
        <v>0</v>
      </c>
      <c r="M12" s="206">
        <f t="shared" si="1"/>
        <v>0</v>
      </c>
    </row>
    <row r="13" spans="1:13" ht="12.75">
      <c r="A13" s="140" t="s">
        <v>76</v>
      </c>
      <c r="B13" s="91">
        <v>0</v>
      </c>
      <c r="C13" s="261">
        <v>8</v>
      </c>
      <c r="D13" s="253">
        <f>+'CE Emission Factor Calcs'!I13</f>
        <v>0.28229499999999996</v>
      </c>
      <c r="E13" s="123">
        <f>+'CE Emission Factor Calcs'!J13</f>
        <v>0.065145</v>
      </c>
      <c r="F13" s="123">
        <f>+'CE Emission Factor Calcs'!K13</f>
        <v>0.673165</v>
      </c>
      <c r="G13" s="123">
        <f>+'CE Emission Factor Calcs'!L13</f>
        <v>0.04343</v>
      </c>
      <c r="H13" s="213">
        <f>+'CE Emission Factor Calcs'!M13</f>
        <v>0.0325725</v>
      </c>
      <c r="I13" s="218">
        <f t="shared" si="2"/>
        <v>0</v>
      </c>
      <c r="J13" s="13">
        <f t="shared" si="3"/>
        <v>0</v>
      </c>
      <c r="K13" s="13">
        <f t="shared" si="4"/>
        <v>0</v>
      </c>
      <c r="L13" s="13">
        <f t="shared" si="0"/>
        <v>0</v>
      </c>
      <c r="M13" s="206">
        <f t="shared" si="1"/>
        <v>0</v>
      </c>
    </row>
    <row r="14" spans="1:13" ht="12.75">
      <c r="A14" s="140" t="s">
        <v>77</v>
      </c>
      <c r="B14" s="91">
        <v>0</v>
      </c>
      <c r="C14" s="261">
        <v>8</v>
      </c>
      <c r="D14" s="253">
        <f>+'CE Emission Factor Calcs'!I14</f>
        <v>0.151</v>
      </c>
      <c r="E14" s="123">
        <f>+'CE Emission Factor Calcs'!J14</f>
        <v>0.039</v>
      </c>
      <c r="F14" s="123">
        <f>+'CE Emission Factor Calcs'!K14</f>
        <v>0.713</v>
      </c>
      <c r="G14" s="123">
        <f>+'CE Emission Factor Calcs'!L14</f>
        <v>0.086</v>
      </c>
      <c r="H14" s="213">
        <f>+'CE Emission Factor Calcs'!M14</f>
        <v>0.061</v>
      </c>
      <c r="I14" s="218">
        <f t="shared" si="2"/>
        <v>0</v>
      </c>
      <c r="J14" s="13">
        <f t="shared" si="3"/>
        <v>0</v>
      </c>
      <c r="K14" s="13">
        <f t="shared" si="4"/>
        <v>0</v>
      </c>
      <c r="L14" s="13">
        <f t="shared" si="0"/>
        <v>0</v>
      </c>
      <c r="M14" s="206">
        <f t="shared" si="1"/>
        <v>0</v>
      </c>
    </row>
    <row r="15" spans="1:13" ht="12.75">
      <c r="A15" s="140" t="s">
        <v>78</v>
      </c>
      <c r="B15" s="91">
        <v>0</v>
      </c>
      <c r="C15" s="261">
        <v>8</v>
      </c>
      <c r="D15" s="253">
        <f>+'CE Emission Factor Calcs'!I15</f>
        <v>0.5247</v>
      </c>
      <c r="E15" s="123">
        <f>+'CE Emission Factor Calcs'!J15</f>
        <v>0.10494000000000002</v>
      </c>
      <c r="F15" s="123">
        <f>+'CE Emission Factor Calcs'!K15</f>
        <v>1.2592800000000002</v>
      </c>
      <c r="G15" s="123">
        <f>+'CE Emission Factor Calcs'!L15</f>
        <v>0.10494000000000002</v>
      </c>
      <c r="H15" s="213">
        <f>+'CE Emission Factor Calcs'!M15</f>
        <v>0.05247000000000001</v>
      </c>
      <c r="I15" s="218">
        <f t="shared" si="2"/>
        <v>0</v>
      </c>
      <c r="J15" s="13">
        <f t="shared" si="3"/>
        <v>0</v>
      </c>
      <c r="K15" s="13">
        <f t="shared" si="4"/>
        <v>0</v>
      </c>
      <c r="L15" s="13">
        <f t="shared" si="0"/>
        <v>0</v>
      </c>
      <c r="M15" s="206">
        <f t="shared" si="1"/>
        <v>0</v>
      </c>
    </row>
    <row r="16" spans="1:13" ht="12.75">
      <c r="A16" s="140" t="s">
        <v>79</v>
      </c>
      <c r="B16" s="91">
        <v>0</v>
      </c>
      <c r="C16" s="261">
        <v>8</v>
      </c>
      <c r="D16" s="253">
        <f>+'CE Emission Factor Calcs'!I16</f>
        <v>0.675</v>
      </c>
      <c r="E16" s="123">
        <f>+'CE Emission Factor Calcs'!J16</f>
        <v>0.15</v>
      </c>
      <c r="F16" s="123">
        <f>+'CE Emission Factor Calcs'!K16</f>
        <v>1.7</v>
      </c>
      <c r="G16" s="123">
        <f>+'CE Emission Factor Calcs'!L16</f>
        <v>0.45</v>
      </c>
      <c r="H16" s="213">
        <f>+'CE Emission Factor Calcs'!M16</f>
        <v>0.14</v>
      </c>
      <c r="I16" s="218">
        <f t="shared" si="2"/>
        <v>0</v>
      </c>
      <c r="J16" s="13">
        <f t="shared" si="3"/>
        <v>0</v>
      </c>
      <c r="K16" s="13">
        <f t="shared" si="4"/>
        <v>0</v>
      </c>
      <c r="L16" s="13">
        <f t="shared" si="0"/>
        <v>0</v>
      </c>
      <c r="M16" s="206">
        <f t="shared" si="1"/>
        <v>0</v>
      </c>
    </row>
    <row r="17" spans="1:13" ht="12.75">
      <c r="A17" s="140" t="s">
        <v>80</v>
      </c>
      <c r="B17" s="91">
        <v>0</v>
      </c>
      <c r="C17" s="261">
        <v>8</v>
      </c>
      <c r="D17" s="253">
        <f>+'CE Emission Factor Calcs'!I17</f>
        <v>0.834</v>
      </c>
      <c r="E17" s="123">
        <f>+'CE Emission Factor Calcs'!J17</f>
        <v>0.1251</v>
      </c>
      <c r="F17" s="123">
        <f>+'CE Emission Factor Calcs'!K17</f>
        <v>0.9173999999999999</v>
      </c>
      <c r="G17" s="123">
        <f>+'CE Emission Factor Calcs'!L17</f>
        <v>0.08339999999999999</v>
      </c>
      <c r="H17" s="213">
        <f>+'CE Emission Factor Calcs'!M17</f>
        <v>0.06255</v>
      </c>
      <c r="I17" s="218">
        <f t="shared" si="2"/>
        <v>0</v>
      </c>
      <c r="J17" s="13">
        <f t="shared" si="3"/>
        <v>0</v>
      </c>
      <c r="K17" s="13">
        <f t="shared" si="4"/>
        <v>0</v>
      </c>
      <c r="L17" s="13">
        <f t="shared" si="0"/>
        <v>0</v>
      </c>
      <c r="M17" s="206">
        <f t="shared" si="1"/>
        <v>0</v>
      </c>
    </row>
    <row r="18" spans="1:13" ht="12.75">
      <c r="A18" s="140"/>
      <c r="B18" s="91"/>
      <c r="C18" s="261"/>
      <c r="D18" s="253"/>
      <c r="E18" s="123"/>
      <c r="F18" s="123"/>
      <c r="G18" s="123"/>
      <c r="H18" s="213"/>
      <c r="I18" s="218"/>
      <c r="J18" s="13"/>
      <c r="K18" s="13"/>
      <c r="L18" s="13"/>
      <c r="M18" s="206"/>
    </row>
    <row r="19" spans="1:13" ht="12.75">
      <c r="A19" s="140" t="s">
        <v>81</v>
      </c>
      <c r="B19" s="91">
        <v>0</v>
      </c>
      <c r="C19" s="261">
        <v>8</v>
      </c>
      <c r="D19" s="253">
        <f>+'CE Emission Factor Calcs'!I19</f>
        <v>0.52</v>
      </c>
      <c r="E19" s="123">
        <f>+'CE Emission Factor Calcs'!J19</f>
        <v>0.17</v>
      </c>
      <c r="F19" s="123">
        <f>+'CE Emission Factor Calcs'!K19</f>
        <v>1.54</v>
      </c>
      <c r="G19" s="123">
        <f>+'CE Emission Factor Calcs'!L19</f>
        <v>0.143</v>
      </c>
      <c r="H19" s="213">
        <f>+'CE Emission Factor Calcs'!M19</f>
        <v>0.093</v>
      </c>
      <c r="I19" s="218">
        <f>B19*C19*D19</f>
        <v>0</v>
      </c>
      <c r="J19" s="13">
        <f>B19*C19*E19</f>
        <v>0</v>
      </c>
      <c r="K19" s="13">
        <f>B19*C19*F19</f>
        <v>0</v>
      </c>
      <c r="L19" s="13">
        <f>B19*C19*G19</f>
        <v>0</v>
      </c>
      <c r="M19" s="206">
        <f>B19*C19*H19</f>
        <v>0</v>
      </c>
    </row>
    <row r="20" spans="1:13" ht="12.75">
      <c r="A20" s="140" t="s">
        <v>82</v>
      </c>
      <c r="B20" s="91">
        <v>0</v>
      </c>
      <c r="C20" s="261">
        <v>8</v>
      </c>
      <c r="D20" s="253">
        <f>+'CE Emission Factor Calcs'!I20</f>
        <v>12.973788</v>
      </c>
      <c r="E20" s="123">
        <f>+'CE Emission Factor Calcs'!J20</f>
        <v>0.473688</v>
      </c>
      <c r="F20" s="123">
        <f>+'CE Emission Factor Calcs'!K20</f>
        <v>0.017544</v>
      </c>
      <c r="G20" s="123">
        <f>+'CE Emission Factor Calcs'!L20</f>
        <v>0.0052632</v>
      </c>
      <c r="H20" s="213">
        <f>+'CE Emission Factor Calcs'!M20</f>
        <v>0.002193</v>
      </c>
      <c r="I20" s="218">
        <f>B20*C20*D20</f>
        <v>0</v>
      </c>
      <c r="J20" s="13">
        <f>B20*C20*E20</f>
        <v>0</v>
      </c>
      <c r="K20" s="13">
        <f>B20*C20*F20</f>
        <v>0</v>
      </c>
      <c r="L20" s="13">
        <f>B20*C20*G20</f>
        <v>0</v>
      </c>
      <c r="M20" s="233">
        <f>B20*C20*H20</f>
        <v>0</v>
      </c>
    </row>
    <row r="21" spans="1:13" ht="12.75">
      <c r="A21" s="140" t="s">
        <v>137</v>
      </c>
      <c r="B21" s="91">
        <v>0</v>
      </c>
      <c r="C21" s="261">
        <v>0</v>
      </c>
      <c r="D21" s="253">
        <f>+'CE Emission Factor Calcs'!I21</f>
        <v>0.17908</v>
      </c>
      <c r="E21" s="123">
        <f>+'CE Emission Factor Calcs'!J21</f>
        <v>0.032560000000000006</v>
      </c>
      <c r="F21" s="123">
        <f>+'CE Emission Factor Calcs'!K21</f>
        <v>0.29304</v>
      </c>
      <c r="G21" s="123">
        <f>+'CE Emission Factor Calcs'!L21</f>
        <v>0.032560000000000006</v>
      </c>
      <c r="H21" s="213">
        <f>+'CE Emission Factor Calcs'!M21</f>
        <v>0.016280000000000003</v>
      </c>
      <c r="I21" s="257">
        <f>$B21*$C21*D21</f>
        <v>0</v>
      </c>
      <c r="J21" s="21">
        <f>$B21*$C21*E21</f>
        <v>0</v>
      </c>
      <c r="K21" s="21">
        <f>$B21*$C21*F21</f>
        <v>0</v>
      </c>
      <c r="L21" s="21">
        <f>$B21*$C21*G21</f>
        <v>0</v>
      </c>
      <c r="M21" s="233">
        <f>$B21*$C21*H21</f>
        <v>0</v>
      </c>
    </row>
    <row r="22" spans="1:13" ht="12.75">
      <c r="A22" s="140" t="s">
        <v>83</v>
      </c>
      <c r="B22" s="91">
        <v>4</v>
      </c>
      <c r="C22" s="261">
        <v>8</v>
      </c>
      <c r="D22" s="253">
        <f>+'CE Emission Factor Calcs'!I22</f>
        <v>0.17325</v>
      </c>
      <c r="E22" s="123">
        <f>+'CE Emission Factor Calcs'!J22</f>
        <v>0.0315</v>
      </c>
      <c r="F22" s="123">
        <f>+'CE Emission Factor Calcs'!K22</f>
        <v>0.2835</v>
      </c>
      <c r="G22" s="123">
        <f>+'CE Emission Factor Calcs'!L22</f>
        <v>0.0315</v>
      </c>
      <c r="H22" s="213">
        <f>+'CE Emission Factor Calcs'!M22</f>
        <v>0.01575</v>
      </c>
      <c r="I22" s="218">
        <f>B22*C22*D22</f>
        <v>5.544</v>
      </c>
      <c r="J22" s="13">
        <f>B22*C22*E22</f>
        <v>1.008</v>
      </c>
      <c r="K22" s="13">
        <f>B22*C22*F22</f>
        <v>9.072</v>
      </c>
      <c r="L22" s="13">
        <f>B22*C22*G22</f>
        <v>1.008</v>
      </c>
      <c r="M22" s="258">
        <f>B22*C22*H22</f>
        <v>0.504</v>
      </c>
    </row>
    <row r="23" spans="1:13" ht="12.75">
      <c r="A23" s="140"/>
      <c r="B23" s="91"/>
      <c r="C23" s="261"/>
      <c r="D23" s="253"/>
      <c r="E23" s="123"/>
      <c r="F23" s="123"/>
      <c r="G23" s="123"/>
      <c r="H23" s="213"/>
      <c r="I23" s="218"/>
      <c r="J23" s="13"/>
      <c r="K23" s="13"/>
      <c r="L23" s="13"/>
      <c r="M23" s="206"/>
    </row>
    <row r="24" spans="1:13" ht="12.75">
      <c r="A24" s="140"/>
      <c r="B24" s="91"/>
      <c r="C24" s="261"/>
      <c r="D24" s="253"/>
      <c r="E24" s="123"/>
      <c r="F24" s="123"/>
      <c r="G24" s="123"/>
      <c r="H24" s="213"/>
      <c r="I24" s="218"/>
      <c r="J24" s="13"/>
      <c r="K24" s="13"/>
      <c r="L24" s="13"/>
      <c r="M24" s="206"/>
    </row>
    <row r="25" spans="1:13" ht="12.75">
      <c r="A25" s="140" t="s">
        <v>84</v>
      </c>
      <c r="B25" s="91">
        <v>0</v>
      </c>
      <c r="C25" s="261">
        <v>8</v>
      </c>
      <c r="D25" s="253">
        <f>+'CE Emission Factor Calcs'!I25</f>
        <v>0.3</v>
      </c>
      <c r="E25" s="123">
        <f>+'CE Emission Factor Calcs'!J25</f>
        <v>0.065</v>
      </c>
      <c r="F25" s="123">
        <f>+'CE Emission Factor Calcs'!K25</f>
        <v>0.87</v>
      </c>
      <c r="G25" s="123">
        <f>+'CE Emission Factor Calcs'!L25</f>
        <v>0.067</v>
      </c>
      <c r="H25" s="213">
        <f>+'CE Emission Factor Calcs'!M25</f>
        <v>0.05</v>
      </c>
      <c r="I25" s="218">
        <f>B25*C25*D25</f>
        <v>0</v>
      </c>
      <c r="J25" s="13">
        <f>B25*C25*E25</f>
        <v>0</v>
      </c>
      <c r="K25" s="13">
        <f>B25*C25*F25</f>
        <v>0</v>
      </c>
      <c r="L25" s="13">
        <f>B25*C25*G25</f>
        <v>0</v>
      </c>
      <c r="M25" s="206">
        <f>B25*C25*H25</f>
        <v>0</v>
      </c>
    </row>
    <row r="26" spans="1:13" ht="12.75">
      <c r="A26" s="140" t="s">
        <v>85</v>
      </c>
      <c r="B26" s="91">
        <v>0</v>
      </c>
      <c r="C26" s="261">
        <v>8</v>
      </c>
      <c r="D26" s="253">
        <f>+'CE Emission Factor Calcs'!I26</f>
        <v>0.675</v>
      </c>
      <c r="E26" s="123">
        <f>+'CE Emission Factor Calcs'!J26</f>
        <v>0.15</v>
      </c>
      <c r="F26" s="123">
        <f>+'CE Emission Factor Calcs'!K26</f>
        <v>1.7</v>
      </c>
      <c r="G26" s="123">
        <f>+'CE Emission Factor Calcs'!L26</f>
        <v>0.143</v>
      </c>
      <c r="H26" s="213">
        <f>+'CE Emission Factor Calcs'!M26</f>
        <v>0.14</v>
      </c>
      <c r="I26" s="218">
        <f>B26*C26*D26</f>
        <v>0</v>
      </c>
      <c r="J26" s="13">
        <f>B26*C26*E26</f>
        <v>0</v>
      </c>
      <c r="K26" s="13">
        <f>B26*C26*F26</f>
        <v>0</v>
      </c>
      <c r="L26" s="13">
        <f>B26*C26*G26</f>
        <v>0</v>
      </c>
      <c r="M26" s="206">
        <f>B26*C26*H26</f>
        <v>0</v>
      </c>
    </row>
    <row r="27" spans="1:13" ht="13.5" thickBot="1">
      <c r="A27" s="230" t="s">
        <v>86</v>
      </c>
      <c r="B27" s="227">
        <v>0</v>
      </c>
      <c r="C27" s="264">
        <v>8</v>
      </c>
      <c r="D27" s="266">
        <f>+'CE Emission Factor Calcs'!I27</f>
        <v>0.675</v>
      </c>
      <c r="E27" s="208">
        <f>+'CE Emission Factor Calcs'!J27</f>
        <v>0.15</v>
      </c>
      <c r="F27" s="208">
        <f>+'CE Emission Factor Calcs'!K27</f>
        <v>1.7</v>
      </c>
      <c r="G27" s="208">
        <f>+'CE Emission Factor Calcs'!L27</f>
        <v>0.143</v>
      </c>
      <c r="H27" s="214">
        <f>+'CE Emission Factor Calcs'!M27</f>
        <v>0.14</v>
      </c>
      <c r="I27" s="219">
        <f>B27*C27*D27</f>
        <v>0</v>
      </c>
      <c r="J27" s="209">
        <f>B27*C27*E27</f>
        <v>0</v>
      </c>
      <c r="K27" s="209">
        <f>B27*C27*F27</f>
        <v>0</v>
      </c>
      <c r="L27" s="209">
        <f>B27*C27*G27</f>
        <v>0</v>
      </c>
      <c r="M27" s="262">
        <f>B27*C27*H27</f>
        <v>0</v>
      </c>
    </row>
    <row r="28" spans="1:13" ht="14.25" thickBot="1" thickTop="1">
      <c r="A28" s="263" t="s">
        <v>252</v>
      </c>
      <c r="B28" s="199"/>
      <c r="C28" s="90"/>
      <c r="D28" s="267"/>
      <c r="E28" s="114"/>
      <c r="F28" s="114"/>
      <c r="G28" s="114"/>
      <c r="H28" s="215"/>
      <c r="I28" s="220">
        <f>SUM(I6:I27)</f>
        <v>10.24992</v>
      </c>
      <c r="J28" s="114">
        <f>SUM(J6:J27)</f>
        <v>2.5766400000000003</v>
      </c>
      <c r="K28" s="210">
        <f>SUM(K6:K27)</f>
        <v>21.098239999999997</v>
      </c>
      <c r="L28" s="114">
        <f>SUM(L6:L27)</f>
        <v>2.05376</v>
      </c>
      <c r="M28" s="207">
        <f>SUM(M6:M27)</f>
        <v>1.2883200000000001</v>
      </c>
    </row>
    <row r="29" spans="9:13" ht="12.75">
      <c r="I29" s="20"/>
      <c r="J29" s="20"/>
      <c r="K29" s="20"/>
      <c r="L29" s="20"/>
      <c r="M29" s="20"/>
    </row>
    <row r="30" ht="12.75">
      <c r="A30" s="10" t="s">
        <v>160</v>
      </c>
    </row>
    <row r="31" spans="1:4" ht="12.75">
      <c r="A31" s="10" t="s">
        <v>161</v>
      </c>
      <c r="D31" s="10" t="s">
        <v>87</v>
      </c>
    </row>
    <row r="32" ht="12.75">
      <c r="A32" s="10" t="s">
        <v>162</v>
      </c>
    </row>
    <row r="33" spans="1:5" ht="12.75">
      <c r="A33" s="10" t="s">
        <v>163</v>
      </c>
      <c r="B33" s="116"/>
      <c r="C33" s="10"/>
      <c r="D33" s="10"/>
      <c r="E33" s="67"/>
    </row>
    <row r="35" ht="12.75">
      <c r="M35" s="54"/>
    </row>
    <row r="36" ht="12.75">
      <c r="A36" s="10"/>
    </row>
  </sheetData>
  <mergeCells count="1">
    <mergeCell ref="A2:M2"/>
  </mergeCells>
  <conditionalFormatting sqref="L29:M29 I29">
    <cfRule type="cellIs" priority="1" dxfId="0" operator="greaterThanOrEqual" stopIfTrue="1">
      <formula>$I$30</formula>
    </cfRule>
  </conditionalFormatting>
  <conditionalFormatting sqref="K29">
    <cfRule type="cellIs" priority="2" dxfId="0" operator="greaterThanOrEqual" stopIfTrue="1">
      <formula>$K$30</formula>
    </cfRule>
  </conditionalFormatting>
  <conditionalFormatting sqref="J29">
    <cfRule type="cellIs" priority="3" dxfId="0" operator="greaterThanOrEqual" stopIfTrue="1">
      <formula>$J$30</formula>
    </cfRule>
  </conditionalFormatting>
  <printOptions horizontalCentered="1"/>
  <pageMargins left="0.75" right="0.75" top="1" bottom="1" header="0.5" footer="0.5"/>
  <pageSetup horizontalDpi="300" verticalDpi="300" orientation="landscape" scale="75" r:id="rId1"/>
  <headerFooter alignWithMargins="0">
    <oddHeader>&amp;C&amp;"Arial,Bold"&amp;12Construction Equipment Emissions for the Air Liquide Flare Project 
Phase 4 - Piping Installation
</oddHeader>
    <oddFooter>&amp;L&amp;8M:\DBS\2371 Air Liquide\&amp;F:&amp;A&amp;C&amp;8B-5&amp;R&amp;8&amp;D</oddFooter>
  </headerFooter>
</worksheet>
</file>

<file path=xl/worksheets/sheet6.xml><?xml version="1.0" encoding="utf-8"?>
<worksheet xmlns="http://schemas.openxmlformats.org/spreadsheetml/2006/main" xmlns:r="http://schemas.openxmlformats.org/officeDocument/2006/relationships">
  <dimension ref="A2:M36"/>
  <sheetViews>
    <sheetView workbookViewId="0" topLeftCell="A1">
      <selection activeCell="D11" sqref="D11:H11"/>
    </sheetView>
  </sheetViews>
  <sheetFormatPr defaultColWidth="9.140625" defaultRowHeight="12.75"/>
  <cols>
    <col min="1" max="1" width="36.7109375" style="0" customWidth="1"/>
    <col min="2" max="2" width="9.7109375" style="115" customWidth="1"/>
    <col min="6" max="6" width="9.00390625" style="0" customWidth="1"/>
  </cols>
  <sheetData>
    <row r="1" ht="12" customHeight="1"/>
    <row r="2" spans="1:13" ht="15.75" customHeight="1">
      <c r="A2" s="307" t="s">
        <v>155</v>
      </c>
      <c r="B2" s="307"/>
      <c r="C2" s="307"/>
      <c r="D2" s="307"/>
      <c r="E2" s="307"/>
      <c r="F2" s="307"/>
      <c r="G2" s="307"/>
      <c r="H2" s="307"/>
      <c r="I2" s="307"/>
      <c r="J2" s="307"/>
      <c r="K2" s="307"/>
      <c r="L2" s="307"/>
      <c r="M2" s="307"/>
    </row>
    <row r="3" ht="13.5" thickBot="1"/>
    <row r="4" spans="1:13" ht="12.75">
      <c r="A4" s="242" t="s">
        <v>64</v>
      </c>
      <c r="B4" s="221"/>
      <c r="C4" s="259" t="s">
        <v>65</v>
      </c>
      <c r="D4" s="265"/>
      <c r="E4" s="202" t="s">
        <v>66</v>
      </c>
      <c r="F4" s="202"/>
      <c r="G4" s="27"/>
      <c r="H4" s="211"/>
      <c r="I4" s="37"/>
      <c r="J4" s="269" t="s">
        <v>67</v>
      </c>
      <c r="K4" s="270"/>
      <c r="L4" s="270"/>
      <c r="M4" s="38"/>
    </row>
    <row r="5" spans="1:13" ht="13.5" thickBot="1">
      <c r="A5" s="243" t="s">
        <v>5</v>
      </c>
      <c r="B5" s="223" t="s">
        <v>39</v>
      </c>
      <c r="C5" s="260" t="s">
        <v>68</v>
      </c>
      <c r="D5" s="217" t="s">
        <v>0</v>
      </c>
      <c r="E5" s="63" t="s">
        <v>1</v>
      </c>
      <c r="F5" s="63" t="s">
        <v>2</v>
      </c>
      <c r="G5" s="63" t="s">
        <v>6</v>
      </c>
      <c r="H5" s="212" t="s">
        <v>3</v>
      </c>
      <c r="I5" s="217" t="s">
        <v>0</v>
      </c>
      <c r="J5" s="63" t="s">
        <v>1</v>
      </c>
      <c r="K5" s="63" t="s">
        <v>2</v>
      </c>
      <c r="L5" s="63" t="s">
        <v>6</v>
      </c>
      <c r="M5" s="224" t="s">
        <v>3</v>
      </c>
    </row>
    <row r="6" spans="1:13" ht="13.5" thickTop="1">
      <c r="A6" s="140" t="s">
        <v>69</v>
      </c>
      <c r="B6" s="198">
        <v>0</v>
      </c>
      <c r="C6" s="261">
        <v>8</v>
      </c>
      <c r="D6" s="253">
        <f>+'CE Emission Factor Calcs'!I6</f>
        <v>0.19535999999999998</v>
      </c>
      <c r="E6" s="123">
        <f>+'CE Emission Factor Calcs'!J6</f>
        <v>0.035519999999999996</v>
      </c>
      <c r="F6" s="123">
        <f>+'CE Emission Factor Calcs'!K6</f>
        <v>0.31967999999999996</v>
      </c>
      <c r="G6" s="123">
        <f>+'CE Emission Factor Calcs'!L6</f>
        <v>0.035519999999999996</v>
      </c>
      <c r="H6" s="213">
        <f>+'CE Emission Factor Calcs'!M6</f>
        <v>0.017759999999999998</v>
      </c>
      <c r="I6" s="218">
        <f>B6*C6*D6</f>
        <v>0</v>
      </c>
      <c r="J6" s="13">
        <f>B6*C6*E6</f>
        <v>0</v>
      </c>
      <c r="K6" s="13">
        <f>B6*C6*F6</f>
        <v>0</v>
      </c>
      <c r="L6" s="13">
        <f aca="true" t="shared" si="0" ref="L6:L17">B6*C6*G6</f>
        <v>0</v>
      </c>
      <c r="M6" s="206">
        <f aca="true" t="shared" si="1" ref="M6:M17">B6*C6*H6</f>
        <v>0</v>
      </c>
    </row>
    <row r="7" spans="1:13" ht="12.75">
      <c r="A7" s="244" t="s">
        <v>70</v>
      </c>
      <c r="B7" s="198">
        <v>0</v>
      </c>
      <c r="C7" s="261">
        <v>8</v>
      </c>
      <c r="D7" s="251">
        <f>'CE Emission Factor Calcs'!I7</f>
        <v>0.551025</v>
      </c>
      <c r="E7" s="124">
        <f>'CE Emission Factor Calcs'!J7</f>
        <v>0.110205</v>
      </c>
      <c r="F7" s="124">
        <f>'CE Emission Factor Calcs'!K7</f>
        <v>0.8081699999999999</v>
      </c>
      <c r="G7" s="124">
        <f>'CE Emission Factor Calcs'!L7</f>
        <v>0.07347</v>
      </c>
      <c r="H7" s="268">
        <f>'CE Emission Factor Calcs'!M7</f>
        <v>0.036735</v>
      </c>
      <c r="I7" s="218">
        <f>B7*C7*D7</f>
        <v>0</v>
      </c>
      <c r="J7" s="13">
        <f>B7*C7*E7</f>
        <v>0</v>
      </c>
      <c r="K7" s="13">
        <f>B7*C7*F7</f>
        <v>0</v>
      </c>
      <c r="L7" s="13">
        <f t="shared" si="0"/>
        <v>0</v>
      </c>
      <c r="M7" s="206">
        <f t="shared" si="1"/>
        <v>0</v>
      </c>
    </row>
    <row r="8" spans="1:13" ht="12.75">
      <c r="A8" s="140" t="s">
        <v>71</v>
      </c>
      <c r="B8" s="91">
        <v>0</v>
      </c>
      <c r="C8" s="261">
        <v>8</v>
      </c>
      <c r="D8" s="245" t="s">
        <v>72</v>
      </c>
      <c r="E8" s="125" t="s">
        <v>72</v>
      </c>
      <c r="F8" s="125" t="s">
        <v>72</v>
      </c>
      <c r="G8" s="123">
        <v>0.35</v>
      </c>
      <c r="H8" s="213">
        <v>0.165</v>
      </c>
      <c r="I8" s="218">
        <v>0</v>
      </c>
      <c r="J8" s="13">
        <v>0</v>
      </c>
      <c r="K8" s="13">
        <v>0</v>
      </c>
      <c r="L8" s="13">
        <f t="shared" si="0"/>
        <v>0</v>
      </c>
      <c r="M8" s="206">
        <f t="shared" si="1"/>
        <v>0</v>
      </c>
    </row>
    <row r="9" spans="1:13" ht="12.75">
      <c r="A9" s="140" t="s">
        <v>73</v>
      </c>
      <c r="B9" s="91">
        <v>0</v>
      </c>
      <c r="C9" s="261">
        <v>8</v>
      </c>
      <c r="D9" s="253">
        <f>+'CE Emission Factor Calcs'!I9</f>
        <v>2.8552</v>
      </c>
      <c r="E9" s="123">
        <f>+'CE Emission Factor Calcs'!J9</f>
        <v>0.14792</v>
      </c>
      <c r="F9" s="123">
        <f>+'CE Emission Factor Calcs'!K9</f>
        <v>0.01376</v>
      </c>
      <c r="G9" s="123">
        <f>+'CE Emission Factor Calcs'!L9</f>
        <v>0.00172</v>
      </c>
      <c r="H9" s="213">
        <f>+'CE Emission Factor Calcs'!M9</f>
        <v>0.00086</v>
      </c>
      <c r="I9" s="218">
        <f aca="true" t="shared" si="2" ref="I9:I17">B9*C9*D9</f>
        <v>0</v>
      </c>
      <c r="J9" s="13">
        <f aca="true" t="shared" si="3" ref="J9:J17">B9*C9*E9</f>
        <v>0</v>
      </c>
      <c r="K9" s="13">
        <f aca="true" t="shared" si="4" ref="K9:K17">B9*C9*F9</f>
        <v>0</v>
      </c>
      <c r="L9" s="13">
        <f t="shared" si="0"/>
        <v>0</v>
      </c>
      <c r="M9" s="206">
        <f t="shared" si="1"/>
        <v>0</v>
      </c>
    </row>
    <row r="10" spans="1:13" ht="12.75">
      <c r="A10" s="140" t="s">
        <v>74</v>
      </c>
      <c r="B10" s="91">
        <v>0</v>
      </c>
      <c r="C10" s="261">
        <v>8</v>
      </c>
      <c r="D10" s="253">
        <f>+'CE Emission Factor Calcs'!I10</f>
        <v>0.58824</v>
      </c>
      <c r="E10" s="123">
        <f>+'CE Emission Factor Calcs'!J10</f>
        <v>0.19608</v>
      </c>
      <c r="F10" s="123">
        <f>+'CE Emission Factor Calcs'!K10</f>
        <v>1.50328</v>
      </c>
      <c r="G10" s="123">
        <f>+'CE Emission Factor Calcs'!L10</f>
        <v>0.13072</v>
      </c>
      <c r="H10" s="213">
        <f>+'CE Emission Factor Calcs'!M10</f>
        <v>0.09804</v>
      </c>
      <c r="I10" s="218">
        <f t="shared" si="2"/>
        <v>0</v>
      </c>
      <c r="J10" s="13">
        <f t="shared" si="3"/>
        <v>0</v>
      </c>
      <c r="K10" s="13">
        <f t="shared" si="4"/>
        <v>0</v>
      </c>
      <c r="L10" s="13">
        <f t="shared" si="0"/>
        <v>0</v>
      </c>
      <c r="M10" s="206">
        <f t="shared" si="1"/>
        <v>0</v>
      </c>
    </row>
    <row r="11" spans="1:13" ht="12.75">
      <c r="A11" s="140" t="s">
        <v>250</v>
      </c>
      <c r="B11" s="226">
        <v>0</v>
      </c>
      <c r="C11" s="261">
        <v>8</v>
      </c>
      <c r="D11" s="253">
        <f>'CE Emission Factor Calcs'!I11</f>
        <v>0.63855</v>
      </c>
      <c r="E11" s="123">
        <f>'CE Emission Factor Calcs'!J11</f>
        <v>0.21285</v>
      </c>
      <c r="F11" s="123">
        <f>'CE Emission Factor Calcs'!K11</f>
        <v>1.63185</v>
      </c>
      <c r="G11" s="123">
        <f>'CE Emission Factor Calcs'!L11</f>
        <v>0.1419</v>
      </c>
      <c r="H11" s="271">
        <f>'CE Emission Factor Calcs'!M11</f>
        <v>0.106425</v>
      </c>
      <c r="I11" s="218">
        <f t="shared" si="2"/>
        <v>0</v>
      </c>
      <c r="J11" s="13">
        <f t="shared" si="3"/>
        <v>0</v>
      </c>
      <c r="K11" s="13">
        <f t="shared" si="4"/>
        <v>0</v>
      </c>
      <c r="L11" s="13">
        <f t="shared" si="0"/>
        <v>0</v>
      </c>
      <c r="M11" s="206">
        <f t="shared" si="1"/>
        <v>0</v>
      </c>
    </row>
    <row r="12" spans="1:13" ht="12.75">
      <c r="A12" s="140" t="s">
        <v>75</v>
      </c>
      <c r="B12" s="91">
        <v>0</v>
      </c>
      <c r="C12" s="261">
        <v>8</v>
      </c>
      <c r="D12" s="253">
        <f>+'CE Emission Factor Calcs'!I12</f>
        <v>0.572</v>
      </c>
      <c r="E12" s="123">
        <f>+'CE Emission Factor Calcs'!J12</f>
        <v>0.23</v>
      </c>
      <c r="F12" s="123">
        <f>+'CE Emission Factor Calcs'!K12</f>
        <v>1.9</v>
      </c>
      <c r="G12" s="123">
        <f>+'CE Emission Factor Calcs'!L12</f>
        <v>0.182</v>
      </c>
      <c r="H12" s="213">
        <f>+'CE Emission Factor Calcs'!M12</f>
        <v>0.17</v>
      </c>
      <c r="I12" s="218">
        <f t="shared" si="2"/>
        <v>0</v>
      </c>
      <c r="J12" s="13">
        <f t="shared" si="3"/>
        <v>0</v>
      </c>
      <c r="K12" s="13">
        <f t="shared" si="4"/>
        <v>0</v>
      </c>
      <c r="L12" s="13">
        <f t="shared" si="0"/>
        <v>0</v>
      </c>
      <c r="M12" s="206">
        <f t="shared" si="1"/>
        <v>0</v>
      </c>
    </row>
    <row r="13" spans="1:13" ht="12.75">
      <c r="A13" s="140" t="s">
        <v>76</v>
      </c>
      <c r="B13" s="91">
        <v>1</v>
      </c>
      <c r="C13" s="261">
        <v>8</v>
      </c>
      <c r="D13" s="253">
        <f>+'CE Emission Factor Calcs'!I13</f>
        <v>0.28229499999999996</v>
      </c>
      <c r="E13" s="123">
        <f>+'CE Emission Factor Calcs'!J13</f>
        <v>0.065145</v>
      </c>
      <c r="F13" s="123">
        <f>+'CE Emission Factor Calcs'!K13</f>
        <v>0.673165</v>
      </c>
      <c r="G13" s="123">
        <f>+'CE Emission Factor Calcs'!L13</f>
        <v>0.04343</v>
      </c>
      <c r="H13" s="213">
        <f>+'CE Emission Factor Calcs'!M13</f>
        <v>0.0325725</v>
      </c>
      <c r="I13" s="218">
        <f t="shared" si="2"/>
        <v>2.2583599999999997</v>
      </c>
      <c r="J13" s="13">
        <f t="shared" si="3"/>
        <v>0.52116</v>
      </c>
      <c r="K13" s="13">
        <f t="shared" si="4"/>
        <v>5.38532</v>
      </c>
      <c r="L13" s="13">
        <f t="shared" si="0"/>
        <v>0.34744</v>
      </c>
      <c r="M13" s="206">
        <f t="shared" si="1"/>
        <v>0.26058</v>
      </c>
    </row>
    <row r="14" spans="1:13" ht="12.75">
      <c r="A14" s="140" t="s">
        <v>77</v>
      </c>
      <c r="B14" s="91">
        <v>0</v>
      </c>
      <c r="C14" s="261">
        <v>8</v>
      </c>
      <c r="D14" s="253">
        <f>+'CE Emission Factor Calcs'!I14</f>
        <v>0.151</v>
      </c>
      <c r="E14" s="123">
        <f>+'CE Emission Factor Calcs'!J14</f>
        <v>0.039</v>
      </c>
      <c r="F14" s="123">
        <f>+'CE Emission Factor Calcs'!K14</f>
        <v>0.713</v>
      </c>
      <c r="G14" s="123">
        <f>+'CE Emission Factor Calcs'!L14</f>
        <v>0.086</v>
      </c>
      <c r="H14" s="213">
        <f>+'CE Emission Factor Calcs'!M14</f>
        <v>0.061</v>
      </c>
      <c r="I14" s="218">
        <f t="shared" si="2"/>
        <v>0</v>
      </c>
      <c r="J14" s="13">
        <f t="shared" si="3"/>
        <v>0</v>
      </c>
      <c r="K14" s="13">
        <f t="shared" si="4"/>
        <v>0</v>
      </c>
      <c r="L14" s="13">
        <f t="shared" si="0"/>
        <v>0</v>
      </c>
      <c r="M14" s="206">
        <f t="shared" si="1"/>
        <v>0</v>
      </c>
    </row>
    <row r="15" spans="1:13" ht="12.75">
      <c r="A15" s="140" t="s">
        <v>78</v>
      </c>
      <c r="B15" s="91">
        <v>0</v>
      </c>
      <c r="C15" s="261">
        <v>8</v>
      </c>
      <c r="D15" s="253">
        <f>+'CE Emission Factor Calcs'!I15</f>
        <v>0.5247</v>
      </c>
      <c r="E15" s="123">
        <f>+'CE Emission Factor Calcs'!J15</f>
        <v>0.10494000000000002</v>
      </c>
      <c r="F15" s="123">
        <f>+'CE Emission Factor Calcs'!K15</f>
        <v>1.2592800000000002</v>
      </c>
      <c r="G15" s="123">
        <f>+'CE Emission Factor Calcs'!L15</f>
        <v>0.10494000000000002</v>
      </c>
      <c r="H15" s="213">
        <f>+'CE Emission Factor Calcs'!M15</f>
        <v>0.05247000000000001</v>
      </c>
      <c r="I15" s="218">
        <f t="shared" si="2"/>
        <v>0</v>
      </c>
      <c r="J15" s="13">
        <f t="shared" si="3"/>
        <v>0</v>
      </c>
      <c r="K15" s="13">
        <f t="shared" si="4"/>
        <v>0</v>
      </c>
      <c r="L15" s="13">
        <f t="shared" si="0"/>
        <v>0</v>
      </c>
      <c r="M15" s="206">
        <f t="shared" si="1"/>
        <v>0</v>
      </c>
    </row>
    <row r="16" spans="1:13" ht="12.75">
      <c r="A16" s="140" t="s">
        <v>79</v>
      </c>
      <c r="B16" s="91">
        <v>0</v>
      </c>
      <c r="C16" s="261">
        <v>8</v>
      </c>
      <c r="D16" s="253">
        <f>+'CE Emission Factor Calcs'!I16</f>
        <v>0.675</v>
      </c>
      <c r="E16" s="123">
        <f>+'CE Emission Factor Calcs'!J16</f>
        <v>0.15</v>
      </c>
      <c r="F16" s="123">
        <f>+'CE Emission Factor Calcs'!K16</f>
        <v>1.7</v>
      </c>
      <c r="G16" s="123">
        <f>+'CE Emission Factor Calcs'!L16</f>
        <v>0.45</v>
      </c>
      <c r="H16" s="213">
        <f>+'CE Emission Factor Calcs'!M16</f>
        <v>0.14</v>
      </c>
      <c r="I16" s="218">
        <f t="shared" si="2"/>
        <v>0</v>
      </c>
      <c r="J16" s="13">
        <f t="shared" si="3"/>
        <v>0</v>
      </c>
      <c r="K16" s="13">
        <f t="shared" si="4"/>
        <v>0</v>
      </c>
      <c r="L16" s="13">
        <f t="shared" si="0"/>
        <v>0</v>
      </c>
      <c r="M16" s="206">
        <f t="shared" si="1"/>
        <v>0</v>
      </c>
    </row>
    <row r="17" spans="1:13" ht="12.75">
      <c r="A17" s="140" t="s">
        <v>80</v>
      </c>
      <c r="B17" s="91">
        <v>0</v>
      </c>
      <c r="C17" s="261">
        <v>8</v>
      </c>
      <c r="D17" s="253">
        <f>+'CE Emission Factor Calcs'!I17</f>
        <v>0.834</v>
      </c>
      <c r="E17" s="123">
        <f>+'CE Emission Factor Calcs'!J17</f>
        <v>0.1251</v>
      </c>
      <c r="F17" s="123">
        <f>+'CE Emission Factor Calcs'!K17</f>
        <v>0.9173999999999999</v>
      </c>
      <c r="G17" s="123">
        <f>+'CE Emission Factor Calcs'!L17</f>
        <v>0.08339999999999999</v>
      </c>
      <c r="H17" s="213">
        <f>+'CE Emission Factor Calcs'!M17</f>
        <v>0.06255</v>
      </c>
      <c r="I17" s="218">
        <f t="shared" si="2"/>
        <v>0</v>
      </c>
      <c r="J17" s="13">
        <f t="shared" si="3"/>
        <v>0</v>
      </c>
      <c r="K17" s="13">
        <f t="shared" si="4"/>
        <v>0</v>
      </c>
      <c r="L17" s="13">
        <f t="shared" si="0"/>
        <v>0</v>
      </c>
      <c r="M17" s="206">
        <f t="shared" si="1"/>
        <v>0</v>
      </c>
    </row>
    <row r="18" spans="1:13" ht="12.75">
      <c r="A18" s="140"/>
      <c r="B18" s="91"/>
      <c r="C18" s="261"/>
      <c r="D18" s="253"/>
      <c r="E18" s="123"/>
      <c r="F18" s="123"/>
      <c r="G18" s="123"/>
      <c r="H18" s="213"/>
      <c r="I18" s="218"/>
      <c r="J18" s="13"/>
      <c r="K18" s="13"/>
      <c r="L18" s="13"/>
      <c r="M18" s="206"/>
    </row>
    <row r="19" spans="1:13" ht="12.75">
      <c r="A19" s="140" t="s">
        <v>81</v>
      </c>
      <c r="B19" s="91">
        <v>0</v>
      </c>
      <c r="C19" s="261">
        <v>8</v>
      </c>
      <c r="D19" s="253">
        <f>+'CE Emission Factor Calcs'!I19</f>
        <v>0.52</v>
      </c>
      <c r="E19" s="123">
        <f>+'CE Emission Factor Calcs'!J19</f>
        <v>0.17</v>
      </c>
      <c r="F19" s="123">
        <f>+'CE Emission Factor Calcs'!K19</f>
        <v>1.54</v>
      </c>
      <c r="G19" s="123">
        <f>+'CE Emission Factor Calcs'!L19</f>
        <v>0.143</v>
      </c>
      <c r="H19" s="213">
        <f>+'CE Emission Factor Calcs'!M19</f>
        <v>0.093</v>
      </c>
      <c r="I19" s="218">
        <f>B19*C19*D19</f>
        <v>0</v>
      </c>
      <c r="J19" s="13">
        <f>B19*C19*E19</f>
        <v>0</v>
      </c>
      <c r="K19" s="13">
        <f>B19*C19*F19</f>
        <v>0</v>
      </c>
      <c r="L19" s="13">
        <f>B19*C19*G19</f>
        <v>0</v>
      </c>
      <c r="M19" s="206">
        <f>B19*C19*H19</f>
        <v>0</v>
      </c>
    </row>
    <row r="20" spans="1:13" ht="12.75">
      <c r="A20" s="140" t="s">
        <v>82</v>
      </c>
      <c r="B20" s="91">
        <v>0</v>
      </c>
      <c r="C20" s="261">
        <v>8</v>
      </c>
      <c r="D20" s="253">
        <f>+'CE Emission Factor Calcs'!I20</f>
        <v>12.973788</v>
      </c>
      <c r="E20" s="123">
        <f>+'CE Emission Factor Calcs'!J20</f>
        <v>0.473688</v>
      </c>
      <c r="F20" s="123">
        <f>+'CE Emission Factor Calcs'!K20</f>
        <v>0.017544</v>
      </c>
      <c r="G20" s="123">
        <f>+'CE Emission Factor Calcs'!L20</f>
        <v>0.0052632</v>
      </c>
      <c r="H20" s="213">
        <f>+'CE Emission Factor Calcs'!M20</f>
        <v>0.002193</v>
      </c>
      <c r="I20" s="218">
        <f>B20*C20*D20</f>
        <v>0</v>
      </c>
      <c r="J20" s="13">
        <f>B20*C20*E20</f>
        <v>0</v>
      </c>
      <c r="K20" s="13">
        <f>B20*C20*F20</f>
        <v>0</v>
      </c>
      <c r="L20" s="13">
        <f>B20*C20*G20</f>
        <v>0</v>
      </c>
      <c r="M20" s="233">
        <f>B20*C20*H20</f>
        <v>0</v>
      </c>
    </row>
    <row r="21" spans="1:13" ht="12.75">
      <c r="A21" s="140" t="s">
        <v>137</v>
      </c>
      <c r="B21" s="91">
        <v>0</v>
      </c>
      <c r="C21" s="261">
        <v>0</v>
      </c>
      <c r="D21" s="253">
        <f>+'CE Emission Factor Calcs'!I21</f>
        <v>0.17908</v>
      </c>
      <c r="E21" s="123">
        <f>+'CE Emission Factor Calcs'!J21</f>
        <v>0.032560000000000006</v>
      </c>
      <c r="F21" s="123">
        <f>+'CE Emission Factor Calcs'!K21</f>
        <v>0.29304</v>
      </c>
      <c r="G21" s="123">
        <f>+'CE Emission Factor Calcs'!L21</f>
        <v>0.032560000000000006</v>
      </c>
      <c r="H21" s="213">
        <f>+'CE Emission Factor Calcs'!M21</f>
        <v>0.016280000000000003</v>
      </c>
      <c r="I21" s="257">
        <f>$B21*$C21*D21</f>
        <v>0</v>
      </c>
      <c r="J21" s="21">
        <f>$B21*$C21*E21</f>
        <v>0</v>
      </c>
      <c r="K21" s="21">
        <f>$B21*$C21*F21</f>
        <v>0</v>
      </c>
      <c r="L21" s="21">
        <f>$B21*$C21*G21</f>
        <v>0</v>
      </c>
      <c r="M21" s="233">
        <f>$B21*$C21*H21</f>
        <v>0</v>
      </c>
    </row>
    <row r="22" spans="1:13" ht="12.75">
      <c r="A22" s="140" t="s">
        <v>83</v>
      </c>
      <c r="B22" s="91">
        <v>0</v>
      </c>
      <c r="C22" s="261">
        <v>8</v>
      </c>
      <c r="D22" s="253">
        <f>+'CE Emission Factor Calcs'!I22</f>
        <v>0.17325</v>
      </c>
      <c r="E22" s="123">
        <f>+'CE Emission Factor Calcs'!J22</f>
        <v>0.0315</v>
      </c>
      <c r="F22" s="123">
        <f>+'CE Emission Factor Calcs'!K22</f>
        <v>0.2835</v>
      </c>
      <c r="G22" s="123">
        <f>+'CE Emission Factor Calcs'!L22</f>
        <v>0.0315</v>
      </c>
      <c r="H22" s="213">
        <f>+'CE Emission Factor Calcs'!M22</f>
        <v>0.01575</v>
      </c>
      <c r="I22" s="218">
        <f>B22*C22*D22</f>
        <v>0</v>
      </c>
      <c r="J22" s="13">
        <f>B22*C22*E22</f>
        <v>0</v>
      </c>
      <c r="K22" s="13">
        <f>B22*C22*F22</f>
        <v>0</v>
      </c>
      <c r="L22" s="13">
        <f>B22*C22*G22</f>
        <v>0</v>
      </c>
      <c r="M22" s="258">
        <f>B22*C22*H22</f>
        <v>0</v>
      </c>
    </row>
    <row r="23" spans="1:13" ht="12.75">
      <c r="A23" s="140"/>
      <c r="B23" s="91"/>
      <c r="C23" s="261"/>
      <c r="D23" s="253"/>
      <c r="E23" s="123"/>
      <c r="F23" s="123"/>
      <c r="G23" s="123"/>
      <c r="H23" s="213"/>
      <c r="I23" s="218"/>
      <c r="J23" s="13"/>
      <c r="K23" s="13"/>
      <c r="L23" s="13"/>
      <c r="M23" s="206"/>
    </row>
    <row r="24" spans="1:13" ht="12.75">
      <c r="A24" s="140"/>
      <c r="B24" s="91"/>
      <c r="C24" s="261"/>
      <c r="D24" s="253"/>
      <c r="E24" s="123"/>
      <c r="F24" s="123"/>
      <c r="G24" s="123"/>
      <c r="H24" s="213"/>
      <c r="I24" s="218"/>
      <c r="J24" s="13"/>
      <c r="K24" s="13"/>
      <c r="L24" s="13"/>
      <c r="M24" s="206"/>
    </row>
    <row r="25" spans="1:13" ht="12.75">
      <c r="A25" s="140" t="s">
        <v>84</v>
      </c>
      <c r="B25" s="91">
        <v>0</v>
      </c>
      <c r="C25" s="261">
        <v>8</v>
      </c>
      <c r="D25" s="253">
        <f>+'CE Emission Factor Calcs'!I25</f>
        <v>0.3</v>
      </c>
      <c r="E25" s="123">
        <f>+'CE Emission Factor Calcs'!J25</f>
        <v>0.065</v>
      </c>
      <c r="F25" s="123">
        <f>+'CE Emission Factor Calcs'!K25</f>
        <v>0.87</v>
      </c>
      <c r="G25" s="123">
        <f>+'CE Emission Factor Calcs'!L25</f>
        <v>0.067</v>
      </c>
      <c r="H25" s="213">
        <f>+'CE Emission Factor Calcs'!M25</f>
        <v>0.05</v>
      </c>
      <c r="I25" s="218">
        <f>B25*C25*D25</f>
        <v>0</v>
      </c>
      <c r="J25" s="13">
        <f>B25*C25*E25</f>
        <v>0</v>
      </c>
      <c r="K25" s="13">
        <f>B25*C25*F25</f>
        <v>0</v>
      </c>
      <c r="L25" s="13">
        <f>B25*C25*G25</f>
        <v>0</v>
      </c>
      <c r="M25" s="206">
        <f>B25*C25*H25</f>
        <v>0</v>
      </c>
    </row>
    <row r="26" spans="1:13" ht="12.75">
      <c r="A26" s="140" t="s">
        <v>85</v>
      </c>
      <c r="B26" s="91">
        <v>0</v>
      </c>
      <c r="C26" s="261">
        <v>8</v>
      </c>
      <c r="D26" s="253">
        <f>+'CE Emission Factor Calcs'!I26</f>
        <v>0.675</v>
      </c>
      <c r="E26" s="123">
        <f>+'CE Emission Factor Calcs'!J26</f>
        <v>0.15</v>
      </c>
      <c r="F26" s="123">
        <f>+'CE Emission Factor Calcs'!K26</f>
        <v>1.7</v>
      </c>
      <c r="G26" s="123">
        <f>+'CE Emission Factor Calcs'!L26</f>
        <v>0.143</v>
      </c>
      <c r="H26" s="213">
        <f>+'CE Emission Factor Calcs'!M26</f>
        <v>0.14</v>
      </c>
      <c r="I26" s="218">
        <f>B26*C26*D26</f>
        <v>0</v>
      </c>
      <c r="J26" s="13">
        <f>B26*C26*E26</f>
        <v>0</v>
      </c>
      <c r="K26" s="13">
        <f>B26*C26*F26</f>
        <v>0</v>
      </c>
      <c r="L26" s="13">
        <f>B26*C26*G26</f>
        <v>0</v>
      </c>
      <c r="M26" s="206">
        <f>B26*C26*H26</f>
        <v>0</v>
      </c>
    </row>
    <row r="27" spans="1:13" ht="13.5" thickBot="1">
      <c r="A27" s="230" t="s">
        <v>86</v>
      </c>
      <c r="B27" s="227">
        <v>0</v>
      </c>
      <c r="C27" s="264">
        <v>8</v>
      </c>
      <c r="D27" s="266">
        <f>+'CE Emission Factor Calcs'!I27</f>
        <v>0.675</v>
      </c>
      <c r="E27" s="208">
        <f>+'CE Emission Factor Calcs'!J27</f>
        <v>0.15</v>
      </c>
      <c r="F27" s="208">
        <f>+'CE Emission Factor Calcs'!K27</f>
        <v>1.7</v>
      </c>
      <c r="G27" s="208">
        <f>+'CE Emission Factor Calcs'!L27</f>
        <v>0.143</v>
      </c>
      <c r="H27" s="214">
        <f>+'CE Emission Factor Calcs'!M27</f>
        <v>0.14</v>
      </c>
      <c r="I27" s="219">
        <f>B27*C27*D27</f>
        <v>0</v>
      </c>
      <c r="J27" s="209">
        <f>B27*C27*E27</f>
        <v>0</v>
      </c>
      <c r="K27" s="209">
        <f>B27*C27*F27</f>
        <v>0</v>
      </c>
      <c r="L27" s="209">
        <f>B27*C27*G27</f>
        <v>0</v>
      </c>
      <c r="M27" s="262">
        <f>B27*C27*H27</f>
        <v>0</v>
      </c>
    </row>
    <row r="28" spans="1:13" ht="14.25" thickBot="1" thickTop="1">
      <c r="A28" s="263" t="s">
        <v>252</v>
      </c>
      <c r="B28" s="199"/>
      <c r="C28" s="90"/>
      <c r="D28" s="267"/>
      <c r="E28" s="114"/>
      <c r="F28" s="114"/>
      <c r="G28" s="114"/>
      <c r="H28" s="215"/>
      <c r="I28" s="220">
        <f>SUM(I6:I27)</f>
        <v>2.2583599999999997</v>
      </c>
      <c r="J28" s="114">
        <f>SUM(J6:J27)</f>
        <v>0.52116</v>
      </c>
      <c r="K28" s="210">
        <f>SUM(K6:K27)</f>
        <v>5.38532</v>
      </c>
      <c r="L28" s="114">
        <f>SUM(L6:L27)</f>
        <v>0.34744</v>
      </c>
      <c r="M28" s="207">
        <f>SUM(M6:M27)</f>
        <v>0.26058</v>
      </c>
    </row>
    <row r="29" spans="9:13" ht="12.75">
      <c r="I29" s="20"/>
      <c r="J29" s="20"/>
      <c r="K29" s="20"/>
      <c r="L29" s="20"/>
      <c r="M29" s="20"/>
    </row>
    <row r="30" ht="12.75">
      <c r="A30" s="10" t="s">
        <v>160</v>
      </c>
    </row>
    <row r="31" spans="1:4" ht="12.75">
      <c r="A31" s="10" t="s">
        <v>161</v>
      </c>
      <c r="D31" s="10" t="s">
        <v>87</v>
      </c>
    </row>
    <row r="32" ht="12.75">
      <c r="A32" s="10" t="s">
        <v>162</v>
      </c>
    </row>
    <row r="33" spans="1:5" ht="12.75">
      <c r="A33" s="10" t="s">
        <v>163</v>
      </c>
      <c r="B33" s="116"/>
      <c r="C33" s="10"/>
      <c r="D33" s="10"/>
      <c r="E33" s="67"/>
    </row>
    <row r="35" ht="12.75">
      <c r="M35" s="54"/>
    </row>
    <row r="36" ht="12.75">
      <c r="A36" s="10"/>
    </row>
  </sheetData>
  <mergeCells count="1">
    <mergeCell ref="A2:M2"/>
  </mergeCells>
  <conditionalFormatting sqref="L29:M29 I29">
    <cfRule type="cellIs" priority="1" dxfId="0" operator="greaterThanOrEqual" stopIfTrue="1">
      <formula>$I$30</formula>
    </cfRule>
  </conditionalFormatting>
  <conditionalFormatting sqref="K29">
    <cfRule type="cellIs" priority="2" dxfId="0" operator="greaterThanOrEqual" stopIfTrue="1">
      <formula>$K$30</formula>
    </cfRule>
  </conditionalFormatting>
  <conditionalFormatting sqref="J29">
    <cfRule type="cellIs" priority="3" dxfId="0" operator="greaterThanOrEqual" stopIfTrue="1">
      <formula>$J$30</formula>
    </cfRule>
  </conditionalFormatting>
  <printOptions horizontalCentered="1"/>
  <pageMargins left="0.75" right="0.75" top="1" bottom="1" header="0.5" footer="0.5"/>
  <pageSetup horizontalDpi="300" verticalDpi="300" orientation="landscape" scale="75" r:id="rId1"/>
  <headerFooter alignWithMargins="0">
    <oddHeader>&amp;C&amp;"Arial,Bold"&amp;12Construction Equipment Emissions for the Air Liquide Flare Project 
Phase 5 - I and E
</oddHeader>
    <oddFooter>&amp;L&amp;8M:\DBS\2371 Air Liquide\&amp;F:&amp;A&amp;C&amp;8B-6&amp;R&amp;8&amp;D</oddFooter>
  </headerFooter>
</worksheet>
</file>

<file path=xl/worksheets/sheet7.xml><?xml version="1.0" encoding="utf-8"?>
<worksheet xmlns="http://schemas.openxmlformats.org/spreadsheetml/2006/main" xmlns:r="http://schemas.openxmlformats.org/officeDocument/2006/relationships">
  <dimension ref="A2:M36"/>
  <sheetViews>
    <sheetView workbookViewId="0" topLeftCell="A1">
      <selection activeCell="E15" sqref="E15"/>
    </sheetView>
  </sheetViews>
  <sheetFormatPr defaultColWidth="9.140625" defaultRowHeight="12.75"/>
  <cols>
    <col min="1" max="1" width="36.7109375" style="0" customWidth="1"/>
    <col min="2" max="2" width="9.7109375" style="115" customWidth="1"/>
    <col min="6" max="6" width="9.00390625" style="0" customWidth="1"/>
  </cols>
  <sheetData>
    <row r="1" ht="12" customHeight="1"/>
    <row r="2" spans="1:13" ht="15.75" customHeight="1">
      <c r="A2" s="307" t="s">
        <v>155</v>
      </c>
      <c r="B2" s="307"/>
      <c r="C2" s="307"/>
      <c r="D2" s="307"/>
      <c r="E2" s="307"/>
      <c r="F2" s="307"/>
      <c r="G2" s="307"/>
      <c r="H2" s="307"/>
      <c r="I2" s="307"/>
      <c r="J2" s="307"/>
      <c r="K2" s="307"/>
      <c r="L2" s="307"/>
      <c r="M2" s="307"/>
    </row>
    <row r="3" ht="13.5" thickBot="1"/>
    <row r="4" spans="1:13" ht="12.75">
      <c r="A4" s="242" t="s">
        <v>64</v>
      </c>
      <c r="B4" s="221"/>
      <c r="C4" s="259" t="s">
        <v>65</v>
      </c>
      <c r="D4" s="265"/>
      <c r="E4" s="202" t="s">
        <v>66</v>
      </c>
      <c r="F4" s="202"/>
      <c r="G4" s="27"/>
      <c r="H4" s="211"/>
      <c r="I4" s="37"/>
      <c r="J4" s="269" t="s">
        <v>67</v>
      </c>
      <c r="K4" s="270"/>
      <c r="L4" s="270"/>
      <c r="M4" s="38"/>
    </row>
    <row r="5" spans="1:13" ht="13.5" thickBot="1">
      <c r="A5" s="243" t="s">
        <v>5</v>
      </c>
      <c r="B5" s="223" t="s">
        <v>39</v>
      </c>
      <c r="C5" s="260" t="s">
        <v>68</v>
      </c>
      <c r="D5" s="217" t="s">
        <v>0</v>
      </c>
      <c r="E5" s="63" t="s">
        <v>1</v>
      </c>
      <c r="F5" s="63" t="s">
        <v>2</v>
      </c>
      <c r="G5" s="63" t="s">
        <v>6</v>
      </c>
      <c r="H5" s="212" t="s">
        <v>3</v>
      </c>
      <c r="I5" s="217" t="s">
        <v>0</v>
      </c>
      <c r="J5" s="63" t="s">
        <v>1</v>
      </c>
      <c r="K5" s="63" t="s">
        <v>2</v>
      </c>
      <c r="L5" s="63" t="s">
        <v>6</v>
      </c>
      <c r="M5" s="224" t="s">
        <v>3</v>
      </c>
    </row>
    <row r="6" spans="1:13" ht="13.5" thickTop="1">
      <c r="A6" s="140" t="s">
        <v>69</v>
      </c>
      <c r="B6" s="198">
        <v>0</v>
      </c>
      <c r="C6" s="261">
        <v>8</v>
      </c>
      <c r="D6" s="253">
        <f>+'CE Emission Factor Calcs'!I6</f>
        <v>0.19535999999999998</v>
      </c>
      <c r="E6" s="123">
        <f>+'CE Emission Factor Calcs'!J6</f>
        <v>0.035519999999999996</v>
      </c>
      <c r="F6" s="123">
        <f>+'CE Emission Factor Calcs'!K6</f>
        <v>0.31967999999999996</v>
      </c>
      <c r="G6" s="123">
        <f>+'CE Emission Factor Calcs'!L6</f>
        <v>0.035519999999999996</v>
      </c>
      <c r="H6" s="213">
        <f>+'CE Emission Factor Calcs'!M6</f>
        <v>0.017759999999999998</v>
      </c>
      <c r="I6" s="218">
        <f>B6*C6*D6</f>
        <v>0</v>
      </c>
      <c r="J6" s="13">
        <f>B6*C6*E6</f>
        <v>0</v>
      </c>
      <c r="K6" s="13">
        <f>B6*C6*F6</f>
        <v>0</v>
      </c>
      <c r="L6" s="13">
        <f aca="true" t="shared" si="0" ref="L6:L17">B6*C6*G6</f>
        <v>0</v>
      </c>
      <c r="M6" s="206">
        <f aca="true" t="shared" si="1" ref="M6:M17">B6*C6*H6</f>
        <v>0</v>
      </c>
    </row>
    <row r="7" spans="1:13" ht="12.75">
      <c r="A7" s="244" t="s">
        <v>70</v>
      </c>
      <c r="B7" s="198">
        <v>0</v>
      </c>
      <c r="C7" s="261">
        <v>8</v>
      </c>
      <c r="D7" s="251">
        <f>'CE Emission Factor Calcs'!I7</f>
        <v>0.551025</v>
      </c>
      <c r="E7" s="124">
        <f>'CE Emission Factor Calcs'!J7</f>
        <v>0.110205</v>
      </c>
      <c r="F7" s="124">
        <f>'CE Emission Factor Calcs'!K7</f>
        <v>0.8081699999999999</v>
      </c>
      <c r="G7" s="124">
        <f>'CE Emission Factor Calcs'!L7</f>
        <v>0.07347</v>
      </c>
      <c r="H7" s="268">
        <f>'CE Emission Factor Calcs'!M7</f>
        <v>0.036735</v>
      </c>
      <c r="I7" s="218">
        <f>B7*C7*D7</f>
        <v>0</v>
      </c>
      <c r="J7" s="13">
        <f>B7*C7*E7</f>
        <v>0</v>
      </c>
      <c r="K7" s="13">
        <f>B7*C7*F7</f>
        <v>0</v>
      </c>
      <c r="L7" s="13">
        <f t="shared" si="0"/>
        <v>0</v>
      </c>
      <c r="M7" s="206">
        <f t="shared" si="1"/>
        <v>0</v>
      </c>
    </row>
    <row r="8" spans="1:13" ht="12.75">
      <c r="A8" s="140" t="s">
        <v>71</v>
      </c>
      <c r="B8" s="91">
        <v>0</v>
      </c>
      <c r="C8" s="261">
        <v>8</v>
      </c>
      <c r="D8" s="245" t="s">
        <v>72</v>
      </c>
      <c r="E8" s="125" t="s">
        <v>72</v>
      </c>
      <c r="F8" s="125" t="s">
        <v>72</v>
      </c>
      <c r="G8" s="123">
        <v>0.35</v>
      </c>
      <c r="H8" s="213">
        <v>0.165</v>
      </c>
      <c r="I8" s="218">
        <v>0</v>
      </c>
      <c r="J8" s="13">
        <v>0</v>
      </c>
      <c r="K8" s="13">
        <v>0</v>
      </c>
      <c r="L8" s="13">
        <f t="shared" si="0"/>
        <v>0</v>
      </c>
      <c r="M8" s="206">
        <f t="shared" si="1"/>
        <v>0</v>
      </c>
    </row>
    <row r="9" spans="1:13" ht="12.75">
      <c r="A9" s="140" t="s">
        <v>73</v>
      </c>
      <c r="B9" s="91">
        <v>0</v>
      </c>
      <c r="C9" s="261">
        <v>8</v>
      </c>
      <c r="D9" s="253">
        <f>+'CE Emission Factor Calcs'!I9</f>
        <v>2.8552</v>
      </c>
      <c r="E9" s="123">
        <f>+'CE Emission Factor Calcs'!J9</f>
        <v>0.14792</v>
      </c>
      <c r="F9" s="123">
        <f>+'CE Emission Factor Calcs'!K9</f>
        <v>0.01376</v>
      </c>
      <c r="G9" s="123">
        <f>+'CE Emission Factor Calcs'!L9</f>
        <v>0.00172</v>
      </c>
      <c r="H9" s="213">
        <f>+'CE Emission Factor Calcs'!M9</f>
        <v>0.00086</v>
      </c>
      <c r="I9" s="218">
        <f aca="true" t="shared" si="2" ref="I9:I17">B9*C9*D9</f>
        <v>0</v>
      </c>
      <c r="J9" s="13">
        <f aca="true" t="shared" si="3" ref="J9:J17">B9*C9*E9</f>
        <v>0</v>
      </c>
      <c r="K9" s="13">
        <f aca="true" t="shared" si="4" ref="K9:K17">B9*C9*F9</f>
        <v>0</v>
      </c>
      <c r="L9" s="13">
        <f t="shared" si="0"/>
        <v>0</v>
      </c>
      <c r="M9" s="206">
        <f t="shared" si="1"/>
        <v>0</v>
      </c>
    </row>
    <row r="10" spans="1:13" ht="12.75">
      <c r="A10" s="140" t="s">
        <v>74</v>
      </c>
      <c r="B10" s="91">
        <v>0</v>
      </c>
      <c r="C10" s="261">
        <v>8</v>
      </c>
      <c r="D10" s="253">
        <f>+'CE Emission Factor Calcs'!I10</f>
        <v>0.58824</v>
      </c>
      <c r="E10" s="123">
        <f>+'CE Emission Factor Calcs'!J10</f>
        <v>0.19608</v>
      </c>
      <c r="F10" s="123">
        <f>+'CE Emission Factor Calcs'!K10</f>
        <v>1.50328</v>
      </c>
      <c r="G10" s="123">
        <f>+'CE Emission Factor Calcs'!L10</f>
        <v>0.13072</v>
      </c>
      <c r="H10" s="213">
        <f>+'CE Emission Factor Calcs'!M10</f>
        <v>0.09804</v>
      </c>
      <c r="I10" s="218">
        <f t="shared" si="2"/>
        <v>0</v>
      </c>
      <c r="J10" s="13">
        <f t="shared" si="3"/>
        <v>0</v>
      </c>
      <c r="K10" s="13">
        <f t="shared" si="4"/>
        <v>0</v>
      </c>
      <c r="L10" s="13">
        <f t="shared" si="0"/>
        <v>0</v>
      </c>
      <c r="M10" s="206">
        <f t="shared" si="1"/>
        <v>0</v>
      </c>
    </row>
    <row r="11" spans="1:13" ht="12.75">
      <c r="A11" s="140" t="s">
        <v>250</v>
      </c>
      <c r="B11" s="226">
        <v>0</v>
      </c>
      <c r="C11" s="261">
        <v>8</v>
      </c>
      <c r="D11" s="253">
        <f>'CE Emission Factor Calcs'!I11</f>
        <v>0.63855</v>
      </c>
      <c r="E11" s="123">
        <f>'CE Emission Factor Calcs'!J11</f>
        <v>0.21285</v>
      </c>
      <c r="F11" s="123">
        <f>'CE Emission Factor Calcs'!K11</f>
        <v>1.63185</v>
      </c>
      <c r="G11" s="123">
        <f>'CE Emission Factor Calcs'!L11</f>
        <v>0.1419</v>
      </c>
      <c r="H11" s="271">
        <f>'CE Emission Factor Calcs'!M11</f>
        <v>0.106425</v>
      </c>
      <c r="I11" s="218">
        <f t="shared" si="2"/>
        <v>0</v>
      </c>
      <c r="J11" s="13">
        <f t="shared" si="3"/>
        <v>0</v>
      </c>
      <c r="K11" s="13">
        <f t="shared" si="4"/>
        <v>0</v>
      </c>
      <c r="L11" s="13">
        <f t="shared" si="0"/>
        <v>0</v>
      </c>
      <c r="M11" s="206">
        <f t="shared" si="1"/>
        <v>0</v>
      </c>
    </row>
    <row r="12" spans="1:13" ht="12.75">
      <c r="A12" s="140" t="s">
        <v>75</v>
      </c>
      <c r="B12" s="91">
        <v>0</v>
      </c>
      <c r="C12" s="261">
        <v>8</v>
      </c>
      <c r="D12" s="253">
        <f>+'CE Emission Factor Calcs'!I12</f>
        <v>0.572</v>
      </c>
      <c r="E12" s="123">
        <f>+'CE Emission Factor Calcs'!J12</f>
        <v>0.23</v>
      </c>
      <c r="F12" s="123">
        <f>+'CE Emission Factor Calcs'!K12</f>
        <v>1.9</v>
      </c>
      <c r="G12" s="123">
        <f>+'CE Emission Factor Calcs'!L12</f>
        <v>0.182</v>
      </c>
      <c r="H12" s="213">
        <f>+'CE Emission Factor Calcs'!M12</f>
        <v>0.17</v>
      </c>
      <c r="I12" s="218">
        <f t="shared" si="2"/>
        <v>0</v>
      </c>
      <c r="J12" s="13">
        <f t="shared" si="3"/>
        <v>0</v>
      </c>
      <c r="K12" s="13">
        <f t="shared" si="4"/>
        <v>0</v>
      </c>
      <c r="L12" s="13">
        <f t="shared" si="0"/>
        <v>0</v>
      </c>
      <c r="M12" s="206">
        <f t="shared" si="1"/>
        <v>0</v>
      </c>
    </row>
    <row r="13" spans="1:13" ht="12.75">
      <c r="A13" s="140" t="s">
        <v>76</v>
      </c>
      <c r="B13" s="91">
        <v>0</v>
      </c>
      <c r="C13" s="261">
        <v>8</v>
      </c>
      <c r="D13" s="253">
        <f>+'CE Emission Factor Calcs'!I13</f>
        <v>0.28229499999999996</v>
      </c>
      <c r="E13" s="123">
        <f>+'CE Emission Factor Calcs'!J13</f>
        <v>0.065145</v>
      </c>
      <c r="F13" s="123">
        <f>+'CE Emission Factor Calcs'!K13</f>
        <v>0.673165</v>
      </c>
      <c r="G13" s="123">
        <f>+'CE Emission Factor Calcs'!L13</f>
        <v>0.04343</v>
      </c>
      <c r="H13" s="213">
        <f>+'CE Emission Factor Calcs'!M13</f>
        <v>0.0325725</v>
      </c>
      <c r="I13" s="218">
        <f t="shared" si="2"/>
        <v>0</v>
      </c>
      <c r="J13" s="13">
        <f t="shared" si="3"/>
        <v>0</v>
      </c>
      <c r="K13" s="13">
        <f t="shared" si="4"/>
        <v>0</v>
      </c>
      <c r="L13" s="13">
        <f t="shared" si="0"/>
        <v>0</v>
      </c>
      <c r="M13" s="206">
        <f t="shared" si="1"/>
        <v>0</v>
      </c>
    </row>
    <row r="14" spans="1:13" ht="12.75">
      <c r="A14" s="140" t="s">
        <v>77</v>
      </c>
      <c r="B14" s="91">
        <v>0</v>
      </c>
      <c r="C14" s="261">
        <v>8</v>
      </c>
      <c r="D14" s="253">
        <f>+'CE Emission Factor Calcs'!I14</f>
        <v>0.151</v>
      </c>
      <c r="E14" s="123">
        <f>+'CE Emission Factor Calcs'!J14</f>
        <v>0.039</v>
      </c>
      <c r="F14" s="123">
        <f>+'CE Emission Factor Calcs'!K14</f>
        <v>0.713</v>
      </c>
      <c r="G14" s="123">
        <f>+'CE Emission Factor Calcs'!L14</f>
        <v>0.086</v>
      </c>
      <c r="H14" s="213">
        <f>+'CE Emission Factor Calcs'!M14</f>
        <v>0.061</v>
      </c>
      <c r="I14" s="218">
        <f t="shared" si="2"/>
        <v>0</v>
      </c>
      <c r="J14" s="13">
        <f t="shared" si="3"/>
        <v>0</v>
      </c>
      <c r="K14" s="13">
        <f t="shared" si="4"/>
        <v>0</v>
      </c>
      <c r="L14" s="13">
        <f t="shared" si="0"/>
        <v>0</v>
      </c>
      <c r="M14" s="206">
        <f t="shared" si="1"/>
        <v>0</v>
      </c>
    </row>
    <row r="15" spans="1:13" ht="12.75">
      <c r="A15" s="140" t="s">
        <v>78</v>
      </c>
      <c r="B15" s="91">
        <v>0</v>
      </c>
      <c r="C15" s="261">
        <v>8</v>
      </c>
      <c r="D15" s="253">
        <f>+'CE Emission Factor Calcs'!I15</f>
        <v>0.5247</v>
      </c>
      <c r="E15" s="123">
        <f>+'CE Emission Factor Calcs'!J15</f>
        <v>0.10494000000000002</v>
      </c>
      <c r="F15" s="123">
        <f>+'CE Emission Factor Calcs'!K15</f>
        <v>1.2592800000000002</v>
      </c>
      <c r="G15" s="123">
        <f>+'CE Emission Factor Calcs'!L15</f>
        <v>0.10494000000000002</v>
      </c>
      <c r="H15" s="213">
        <f>+'CE Emission Factor Calcs'!M15</f>
        <v>0.05247000000000001</v>
      </c>
      <c r="I15" s="218">
        <f t="shared" si="2"/>
        <v>0</v>
      </c>
      <c r="J15" s="13">
        <f t="shared" si="3"/>
        <v>0</v>
      </c>
      <c r="K15" s="13">
        <f t="shared" si="4"/>
        <v>0</v>
      </c>
      <c r="L15" s="13">
        <f t="shared" si="0"/>
        <v>0</v>
      </c>
      <c r="M15" s="206">
        <f t="shared" si="1"/>
        <v>0</v>
      </c>
    </row>
    <row r="16" spans="1:13" ht="12.75">
      <c r="A16" s="140" t="s">
        <v>79</v>
      </c>
      <c r="B16" s="91">
        <v>0</v>
      </c>
      <c r="C16" s="261">
        <v>8</v>
      </c>
      <c r="D16" s="253">
        <f>+'CE Emission Factor Calcs'!I16</f>
        <v>0.675</v>
      </c>
      <c r="E16" s="123">
        <f>+'CE Emission Factor Calcs'!J16</f>
        <v>0.15</v>
      </c>
      <c r="F16" s="123">
        <f>+'CE Emission Factor Calcs'!K16</f>
        <v>1.7</v>
      </c>
      <c r="G16" s="123">
        <f>+'CE Emission Factor Calcs'!L16</f>
        <v>0.45</v>
      </c>
      <c r="H16" s="213">
        <f>+'CE Emission Factor Calcs'!M16</f>
        <v>0.14</v>
      </c>
      <c r="I16" s="218">
        <f t="shared" si="2"/>
        <v>0</v>
      </c>
      <c r="J16" s="13">
        <f t="shared" si="3"/>
        <v>0</v>
      </c>
      <c r="K16" s="13">
        <f t="shared" si="4"/>
        <v>0</v>
      </c>
      <c r="L16" s="13">
        <f t="shared" si="0"/>
        <v>0</v>
      </c>
      <c r="M16" s="206">
        <f t="shared" si="1"/>
        <v>0</v>
      </c>
    </row>
    <row r="17" spans="1:13" ht="12.75">
      <c r="A17" s="140" t="s">
        <v>80</v>
      </c>
      <c r="B17" s="91">
        <v>0</v>
      </c>
      <c r="C17" s="261">
        <v>8</v>
      </c>
      <c r="D17" s="253">
        <f>+'CE Emission Factor Calcs'!I17</f>
        <v>0.834</v>
      </c>
      <c r="E17" s="123">
        <f>+'CE Emission Factor Calcs'!J17</f>
        <v>0.1251</v>
      </c>
      <c r="F17" s="123">
        <f>+'CE Emission Factor Calcs'!K17</f>
        <v>0.9173999999999999</v>
      </c>
      <c r="G17" s="123">
        <f>+'CE Emission Factor Calcs'!L17</f>
        <v>0.08339999999999999</v>
      </c>
      <c r="H17" s="213">
        <f>+'CE Emission Factor Calcs'!M17</f>
        <v>0.06255</v>
      </c>
      <c r="I17" s="218">
        <f t="shared" si="2"/>
        <v>0</v>
      </c>
      <c r="J17" s="13">
        <f t="shared" si="3"/>
        <v>0</v>
      </c>
      <c r="K17" s="13">
        <f t="shared" si="4"/>
        <v>0</v>
      </c>
      <c r="L17" s="13">
        <f t="shared" si="0"/>
        <v>0</v>
      </c>
      <c r="M17" s="206">
        <f t="shared" si="1"/>
        <v>0</v>
      </c>
    </row>
    <row r="18" spans="1:13" ht="12.75">
      <c r="A18" s="140"/>
      <c r="B18" s="91"/>
      <c r="C18" s="261"/>
      <c r="D18" s="253"/>
      <c r="E18" s="123"/>
      <c r="F18" s="123"/>
      <c r="G18" s="123"/>
      <c r="H18" s="213"/>
      <c r="I18" s="218"/>
      <c r="J18" s="13"/>
      <c r="K18" s="13"/>
      <c r="L18" s="13"/>
      <c r="M18" s="206"/>
    </row>
    <row r="19" spans="1:13" ht="12.75">
      <c r="A19" s="140" t="s">
        <v>81</v>
      </c>
      <c r="B19" s="91">
        <v>0</v>
      </c>
      <c r="C19" s="261">
        <v>8</v>
      </c>
      <c r="D19" s="253">
        <f>+'CE Emission Factor Calcs'!I19</f>
        <v>0.52</v>
      </c>
      <c r="E19" s="123">
        <f>+'CE Emission Factor Calcs'!J19</f>
        <v>0.17</v>
      </c>
      <c r="F19" s="123">
        <f>+'CE Emission Factor Calcs'!K19</f>
        <v>1.54</v>
      </c>
      <c r="G19" s="123">
        <f>+'CE Emission Factor Calcs'!L19</f>
        <v>0.143</v>
      </c>
      <c r="H19" s="213">
        <f>+'CE Emission Factor Calcs'!M19</f>
        <v>0.093</v>
      </c>
      <c r="I19" s="218">
        <f>B19*C19*D19</f>
        <v>0</v>
      </c>
      <c r="J19" s="13">
        <f>B19*C19*E19</f>
        <v>0</v>
      </c>
      <c r="K19" s="13">
        <f>B19*C19*F19</f>
        <v>0</v>
      </c>
      <c r="L19" s="13">
        <f>B19*C19*G19</f>
        <v>0</v>
      </c>
      <c r="M19" s="206">
        <f>B19*C19*H19</f>
        <v>0</v>
      </c>
    </row>
    <row r="20" spans="1:13" ht="12.75">
      <c r="A20" s="140" t="s">
        <v>82</v>
      </c>
      <c r="B20" s="91">
        <v>0</v>
      </c>
      <c r="C20" s="261">
        <v>8</v>
      </c>
      <c r="D20" s="253">
        <f>+'CE Emission Factor Calcs'!I20</f>
        <v>12.973788</v>
      </c>
      <c r="E20" s="123">
        <f>+'CE Emission Factor Calcs'!J20</f>
        <v>0.473688</v>
      </c>
      <c r="F20" s="123">
        <f>+'CE Emission Factor Calcs'!K20</f>
        <v>0.017544</v>
      </c>
      <c r="G20" s="123">
        <f>+'CE Emission Factor Calcs'!L20</f>
        <v>0.0052632</v>
      </c>
      <c r="H20" s="213">
        <f>+'CE Emission Factor Calcs'!M20</f>
        <v>0.002193</v>
      </c>
      <c r="I20" s="218">
        <f>B20*C20*D20</f>
        <v>0</v>
      </c>
      <c r="J20" s="13">
        <f>B20*C20*E20</f>
        <v>0</v>
      </c>
      <c r="K20" s="13">
        <f>B20*C20*F20</f>
        <v>0</v>
      </c>
      <c r="L20" s="13">
        <f>B20*C20*G20</f>
        <v>0</v>
      </c>
      <c r="M20" s="233">
        <f>B20*C20*H20</f>
        <v>0</v>
      </c>
    </row>
    <row r="21" spans="1:13" ht="12.75">
      <c r="A21" s="140" t="s">
        <v>137</v>
      </c>
      <c r="B21" s="91">
        <v>0</v>
      </c>
      <c r="C21" s="261">
        <v>0</v>
      </c>
      <c r="D21" s="253">
        <f>+'CE Emission Factor Calcs'!I21</f>
        <v>0.17908</v>
      </c>
      <c r="E21" s="123">
        <f>+'CE Emission Factor Calcs'!J21</f>
        <v>0.032560000000000006</v>
      </c>
      <c r="F21" s="123">
        <f>+'CE Emission Factor Calcs'!K21</f>
        <v>0.29304</v>
      </c>
      <c r="G21" s="123">
        <f>+'CE Emission Factor Calcs'!L21</f>
        <v>0.032560000000000006</v>
      </c>
      <c r="H21" s="213">
        <f>+'CE Emission Factor Calcs'!M21</f>
        <v>0.016280000000000003</v>
      </c>
      <c r="I21" s="257">
        <f>$B21*$C21*D21</f>
        <v>0</v>
      </c>
      <c r="J21" s="21">
        <f>$B21*$C21*E21</f>
        <v>0</v>
      </c>
      <c r="K21" s="21">
        <f>$B21*$C21*F21</f>
        <v>0</v>
      </c>
      <c r="L21" s="21">
        <f>$B21*$C21*G21</f>
        <v>0</v>
      </c>
      <c r="M21" s="233">
        <f>$B21*$C21*H21</f>
        <v>0</v>
      </c>
    </row>
    <row r="22" spans="1:13" ht="12.75">
      <c r="A22" s="140" t="s">
        <v>83</v>
      </c>
      <c r="B22" s="91">
        <v>0</v>
      </c>
      <c r="C22" s="261">
        <v>8</v>
      </c>
      <c r="D22" s="253">
        <f>+'CE Emission Factor Calcs'!I22</f>
        <v>0.17325</v>
      </c>
      <c r="E22" s="123">
        <f>+'CE Emission Factor Calcs'!J22</f>
        <v>0.0315</v>
      </c>
      <c r="F22" s="123">
        <f>+'CE Emission Factor Calcs'!K22</f>
        <v>0.2835</v>
      </c>
      <c r="G22" s="123">
        <f>+'CE Emission Factor Calcs'!L22</f>
        <v>0.0315</v>
      </c>
      <c r="H22" s="213">
        <f>+'CE Emission Factor Calcs'!M22</f>
        <v>0.01575</v>
      </c>
      <c r="I22" s="218">
        <f>B22*C22*D22</f>
        <v>0</v>
      </c>
      <c r="J22" s="13">
        <f>B22*C22*E22</f>
        <v>0</v>
      </c>
      <c r="K22" s="13">
        <f>B22*C22*F22</f>
        <v>0</v>
      </c>
      <c r="L22" s="13">
        <f>B22*C22*G22</f>
        <v>0</v>
      </c>
      <c r="M22" s="258">
        <f>B22*C22*H22</f>
        <v>0</v>
      </c>
    </row>
    <row r="23" spans="1:13" ht="12.75">
      <c r="A23" s="140"/>
      <c r="B23" s="91"/>
      <c r="C23" s="261"/>
      <c r="D23" s="253"/>
      <c r="E23" s="123"/>
      <c r="F23" s="123"/>
      <c r="G23" s="123"/>
      <c r="H23" s="213"/>
      <c r="I23" s="218"/>
      <c r="J23" s="13"/>
      <c r="K23" s="13"/>
      <c r="L23" s="13"/>
      <c r="M23" s="206"/>
    </row>
    <row r="24" spans="1:13" ht="12.75">
      <c r="A24" s="140"/>
      <c r="B24" s="91"/>
      <c r="C24" s="261"/>
      <c r="D24" s="253"/>
      <c r="E24" s="123"/>
      <c r="F24" s="123"/>
      <c r="G24" s="123"/>
      <c r="H24" s="213"/>
      <c r="I24" s="218"/>
      <c r="J24" s="13"/>
      <c r="K24" s="13"/>
      <c r="L24" s="13"/>
      <c r="M24" s="206"/>
    </row>
    <row r="25" spans="1:13" ht="12.75">
      <c r="A25" s="140" t="s">
        <v>84</v>
      </c>
      <c r="B25" s="91">
        <v>0</v>
      </c>
      <c r="C25" s="261">
        <v>8</v>
      </c>
      <c r="D25" s="253">
        <f>+'CE Emission Factor Calcs'!I25</f>
        <v>0.3</v>
      </c>
      <c r="E25" s="123">
        <f>+'CE Emission Factor Calcs'!J25</f>
        <v>0.065</v>
      </c>
      <c r="F25" s="123">
        <f>+'CE Emission Factor Calcs'!K25</f>
        <v>0.87</v>
      </c>
      <c r="G25" s="123">
        <f>+'CE Emission Factor Calcs'!L25</f>
        <v>0.067</v>
      </c>
      <c r="H25" s="213">
        <f>+'CE Emission Factor Calcs'!M25</f>
        <v>0.05</v>
      </c>
      <c r="I25" s="218">
        <f>B25*C25*D25</f>
        <v>0</v>
      </c>
      <c r="J25" s="13">
        <f>B25*C25*E25</f>
        <v>0</v>
      </c>
      <c r="K25" s="13">
        <f>B25*C25*F25</f>
        <v>0</v>
      </c>
      <c r="L25" s="13">
        <f>B25*C25*G25</f>
        <v>0</v>
      </c>
      <c r="M25" s="206">
        <f>B25*C25*H25</f>
        <v>0</v>
      </c>
    </row>
    <row r="26" spans="1:13" ht="12.75">
      <c r="A26" s="140" t="s">
        <v>85</v>
      </c>
      <c r="B26" s="91">
        <v>0</v>
      </c>
      <c r="C26" s="261">
        <v>8</v>
      </c>
      <c r="D26" s="253">
        <f>+'CE Emission Factor Calcs'!I26</f>
        <v>0.675</v>
      </c>
      <c r="E26" s="123">
        <f>+'CE Emission Factor Calcs'!J26</f>
        <v>0.15</v>
      </c>
      <c r="F26" s="123">
        <f>+'CE Emission Factor Calcs'!K26</f>
        <v>1.7</v>
      </c>
      <c r="G26" s="123">
        <f>+'CE Emission Factor Calcs'!L26</f>
        <v>0.143</v>
      </c>
      <c r="H26" s="213">
        <f>+'CE Emission Factor Calcs'!M26</f>
        <v>0.14</v>
      </c>
      <c r="I26" s="218">
        <f>B26*C26*D26</f>
        <v>0</v>
      </c>
      <c r="J26" s="13">
        <f>B26*C26*E26</f>
        <v>0</v>
      </c>
      <c r="K26" s="13">
        <f>B26*C26*F26</f>
        <v>0</v>
      </c>
      <c r="L26" s="13">
        <f>B26*C26*G26</f>
        <v>0</v>
      </c>
      <c r="M26" s="206">
        <f>B26*C26*H26</f>
        <v>0</v>
      </c>
    </row>
    <row r="27" spans="1:13" ht="13.5" thickBot="1">
      <c r="A27" s="230" t="s">
        <v>86</v>
      </c>
      <c r="B27" s="227">
        <v>0</v>
      </c>
      <c r="C27" s="264">
        <v>8</v>
      </c>
      <c r="D27" s="266">
        <f>+'CE Emission Factor Calcs'!I27</f>
        <v>0.675</v>
      </c>
      <c r="E27" s="208">
        <f>+'CE Emission Factor Calcs'!J27</f>
        <v>0.15</v>
      </c>
      <c r="F27" s="208">
        <f>+'CE Emission Factor Calcs'!K27</f>
        <v>1.7</v>
      </c>
      <c r="G27" s="208">
        <f>+'CE Emission Factor Calcs'!L27</f>
        <v>0.143</v>
      </c>
      <c r="H27" s="214">
        <f>+'CE Emission Factor Calcs'!M27</f>
        <v>0.14</v>
      </c>
      <c r="I27" s="219">
        <f>B27*C27*D27</f>
        <v>0</v>
      </c>
      <c r="J27" s="209">
        <f>B27*C27*E27</f>
        <v>0</v>
      </c>
      <c r="K27" s="209">
        <f>B27*C27*F27</f>
        <v>0</v>
      </c>
      <c r="L27" s="209">
        <f>B27*C27*G27</f>
        <v>0</v>
      </c>
      <c r="M27" s="262">
        <f>B27*C27*H27</f>
        <v>0</v>
      </c>
    </row>
    <row r="28" spans="1:13" ht="14.25" thickBot="1" thickTop="1">
      <c r="A28" s="263" t="s">
        <v>252</v>
      </c>
      <c r="B28" s="199"/>
      <c r="C28" s="90"/>
      <c r="D28" s="267"/>
      <c r="E28" s="114"/>
      <c r="F28" s="114"/>
      <c r="G28" s="114"/>
      <c r="H28" s="215"/>
      <c r="I28" s="220">
        <f>SUM(I6:I27)</f>
        <v>0</v>
      </c>
      <c r="J28" s="114">
        <f>SUM(J6:J27)</f>
        <v>0</v>
      </c>
      <c r="K28" s="210">
        <f>SUM(K6:K27)</f>
        <v>0</v>
      </c>
      <c r="L28" s="114">
        <f>SUM(L6:L27)</f>
        <v>0</v>
      </c>
      <c r="M28" s="207">
        <f>SUM(M6:M27)</f>
        <v>0</v>
      </c>
    </row>
    <row r="29" spans="9:13" ht="12.75">
      <c r="I29" s="20"/>
      <c r="J29" s="20"/>
      <c r="K29" s="20"/>
      <c r="L29" s="20"/>
      <c r="M29" s="20"/>
    </row>
    <row r="30" ht="12.75">
      <c r="A30" s="10" t="s">
        <v>160</v>
      </c>
    </row>
    <row r="31" spans="1:4" ht="12.75">
      <c r="A31" s="10" t="s">
        <v>161</v>
      </c>
      <c r="D31" s="10" t="s">
        <v>87</v>
      </c>
    </row>
    <row r="32" ht="12.75">
      <c r="A32" s="10" t="s">
        <v>162</v>
      </c>
    </row>
    <row r="33" spans="1:5" ht="12.75">
      <c r="A33" s="10" t="s">
        <v>163</v>
      </c>
      <c r="B33" s="116"/>
      <c r="C33" s="10"/>
      <c r="D33" s="10"/>
      <c r="E33" s="67"/>
    </row>
    <row r="35" ht="12.75">
      <c r="M35" s="54"/>
    </row>
    <row r="36" ht="12.75">
      <c r="A36" s="10"/>
    </row>
  </sheetData>
  <mergeCells count="1">
    <mergeCell ref="A2:M2"/>
  </mergeCells>
  <conditionalFormatting sqref="L29:M29 I29">
    <cfRule type="cellIs" priority="1" dxfId="0" operator="greaterThanOrEqual" stopIfTrue="1">
      <formula>$I$30</formula>
    </cfRule>
  </conditionalFormatting>
  <conditionalFormatting sqref="K29">
    <cfRule type="cellIs" priority="2" dxfId="0" operator="greaterThanOrEqual" stopIfTrue="1">
      <formula>$K$30</formula>
    </cfRule>
  </conditionalFormatting>
  <conditionalFormatting sqref="J29">
    <cfRule type="cellIs" priority="3" dxfId="0" operator="greaterThanOrEqual" stopIfTrue="1">
      <formula>$J$30</formula>
    </cfRule>
  </conditionalFormatting>
  <printOptions horizontalCentered="1"/>
  <pageMargins left="0.75" right="0.75" top="1" bottom="1" header="0.5" footer="0.5"/>
  <pageSetup horizontalDpi="300" verticalDpi="300" orientation="landscape" scale="75" r:id="rId1"/>
  <headerFooter alignWithMargins="0">
    <oddHeader>&amp;C&amp;"Arial,Bold"&amp;12Construction Equipment Emissions for the Air Liquide Flare Project 
Phase 6 - Commissioning
</oddHeader>
    <oddFooter>&amp;L&amp;8M:\DBS\2371 Air Liquide\&amp;F:&amp;A&amp;C&amp;8B-7&amp;R&amp;8&amp;D</oddFooter>
  </headerFooter>
</worksheet>
</file>

<file path=xl/worksheets/sheet8.xml><?xml version="1.0" encoding="utf-8"?>
<worksheet xmlns="http://schemas.openxmlformats.org/spreadsheetml/2006/main" xmlns:r="http://schemas.openxmlformats.org/officeDocument/2006/relationships">
  <dimension ref="A1:L26"/>
  <sheetViews>
    <sheetView zoomScale="80" zoomScaleNormal="80" workbookViewId="0" topLeftCell="A1">
      <selection activeCell="E25" sqref="E25"/>
    </sheetView>
  </sheetViews>
  <sheetFormatPr defaultColWidth="9.140625" defaultRowHeight="12.75"/>
  <cols>
    <col min="1" max="1" width="19.28125" style="0" customWidth="1"/>
    <col min="2" max="2" width="10.00390625" style="0" customWidth="1"/>
    <col min="3" max="3" width="10.7109375" style="0" customWidth="1"/>
    <col min="5" max="6" width="10.7109375" style="0" customWidth="1"/>
    <col min="7" max="7" width="9.8515625" style="0" customWidth="1"/>
    <col min="8" max="8" width="10.28125" style="0" customWidth="1"/>
    <col min="9" max="9" width="9.7109375" style="0" customWidth="1"/>
    <col min="10" max="11" width="10.57421875" style="0" customWidth="1"/>
  </cols>
  <sheetData>
    <row r="1" spans="1:11" ht="13.5" thickBot="1">
      <c r="A1" s="17" t="s">
        <v>165</v>
      </c>
      <c r="B1" s="17"/>
      <c r="C1" s="17"/>
      <c r="D1" s="17"/>
      <c r="E1" s="17"/>
      <c r="F1" s="17"/>
      <c r="G1" s="17"/>
      <c r="H1" s="17"/>
      <c r="I1" s="17"/>
      <c r="J1" s="17"/>
      <c r="K1" s="17"/>
    </row>
    <row r="2" spans="1:11" ht="30" customHeight="1" thickBot="1">
      <c r="A2" s="135" t="s">
        <v>51</v>
      </c>
      <c r="B2" s="322" t="s">
        <v>142</v>
      </c>
      <c r="C2" s="329"/>
      <c r="D2" s="322" t="s">
        <v>143</v>
      </c>
      <c r="E2" s="323"/>
      <c r="F2" s="322" t="s">
        <v>144</v>
      </c>
      <c r="G2" s="329"/>
      <c r="H2" s="322" t="s">
        <v>145</v>
      </c>
      <c r="I2" s="323"/>
      <c r="J2" s="322" t="s">
        <v>146</v>
      </c>
      <c r="K2" s="323"/>
    </row>
    <row r="3" spans="1:11" ht="25.5">
      <c r="A3" s="139" t="s">
        <v>52</v>
      </c>
      <c r="B3" s="321">
        <v>0.015165</v>
      </c>
      <c r="C3" s="314"/>
      <c r="D3" s="314">
        <v>0.001626</v>
      </c>
      <c r="E3" s="314"/>
      <c r="F3" s="314">
        <v>0.001634</v>
      </c>
      <c r="G3" s="314"/>
      <c r="H3" s="314">
        <v>1E-05</v>
      </c>
      <c r="I3" s="314"/>
      <c r="J3" s="314">
        <v>7.9E-05</v>
      </c>
      <c r="K3" s="324"/>
    </row>
    <row r="4" spans="1:11" ht="12.75">
      <c r="A4" s="140" t="s">
        <v>53</v>
      </c>
      <c r="B4" s="310">
        <v>0.015165</v>
      </c>
      <c r="C4" s="311"/>
      <c r="D4" s="311">
        <v>0.001626</v>
      </c>
      <c r="E4" s="311"/>
      <c r="F4" s="311">
        <v>0.001634</v>
      </c>
      <c r="G4" s="311"/>
      <c r="H4" s="325">
        <v>1E-05</v>
      </c>
      <c r="I4" s="325"/>
      <c r="J4" s="325">
        <v>7.9E-05</v>
      </c>
      <c r="K4" s="326"/>
    </row>
    <row r="5" spans="1:11" ht="13.5" thickBot="1">
      <c r="A5" s="134" t="s">
        <v>54</v>
      </c>
      <c r="B5" s="312">
        <v>0.020984</v>
      </c>
      <c r="C5" s="313"/>
      <c r="D5" s="313">
        <v>0.002955</v>
      </c>
      <c r="E5" s="313"/>
      <c r="F5" s="313">
        <v>0.028142</v>
      </c>
      <c r="G5" s="313"/>
      <c r="H5" s="313">
        <v>0.000246</v>
      </c>
      <c r="I5" s="313"/>
      <c r="J5" s="327">
        <v>0.0005</v>
      </c>
      <c r="K5" s="328"/>
    </row>
    <row r="6" ht="13.5" thickBot="1"/>
    <row r="7" spans="1:12" ht="13.5" thickBot="1">
      <c r="A7" s="59"/>
      <c r="B7" s="316" t="s">
        <v>55</v>
      </c>
      <c r="C7" s="317"/>
      <c r="D7" s="315"/>
      <c r="E7" s="316" t="s">
        <v>56</v>
      </c>
      <c r="F7" s="317"/>
      <c r="G7" s="317"/>
      <c r="H7" s="317"/>
      <c r="I7" s="315"/>
      <c r="J7" s="23"/>
      <c r="K7" s="23"/>
      <c r="L7" s="23"/>
    </row>
    <row r="8" spans="1:12" ht="39" thickBot="1">
      <c r="A8" s="45" t="s">
        <v>59</v>
      </c>
      <c r="B8" s="121" t="s">
        <v>57</v>
      </c>
      <c r="C8" s="131" t="s">
        <v>58</v>
      </c>
      <c r="D8" s="120" t="s">
        <v>154</v>
      </c>
      <c r="E8" s="97" t="s">
        <v>147</v>
      </c>
      <c r="F8" s="15" t="s">
        <v>148</v>
      </c>
      <c r="G8" s="138" t="s">
        <v>149</v>
      </c>
      <c r="H8" s="138" t="s">
        <v>150</v>
      </c>
      <c r="I8" s="15" t="s">
        <v>151</v>
      </c>
      <c r="J8" s="43"/>
      <c r="K8" s="122"/>
      <c r="L8" s="122"/>
    </row>
    <row r="9" spans="1:12" ht="12.75" customHeight="1">
      <c r="A9" s="301" t="s">
        <v>60</v>
      </c>
      <c r="B9" s="321">
        <v>20</v>
      </c>
      <c r="C9" s="314">
        <f>B9*2</f>
        <v>40</v>
      </c>
      <c r="D9" s="324">
        <v>16.2</v>
      </c>
      <c r="E9" s="290">
        <f>C9*D9*B$3</f>
        <v>9.82692</v>
      </c>
      <c r="F9" s="295">
        <f>C9*D9*D$3</f>
        <v>1.0536480000000001</v>
      </c>
      <c r="G9" s="318">
        <f>C9*D9*F$3</f>
        <v>1.058832</v>
      </c>
      <c r="H9" s="318">
        <f>C9*D9*H$3</f>
        <v>0.0064800000000000005</v>
      </c>
      <c r="I9" s="319">
        <f>C9*D9*J$3</f>
        <v>0.051191999999999994</v>
      </c>
      <c r="J9" s="294"/>
      <c r="K9" s="293"/>
      <c r="L9" s="293"/>
    </row>
    <row r="10" spans="1:12" ht="12.75">
      <c r="A10" s="302"/>
      <c r="B10" s="291"/>
      <c r="C10" s="325"/>
      <c r="D10" s="326"/>
      <c r="E10" s="335"/>
      <c r="F10" s="296"/>
      <c r="G10" s="318"/>
      <c r="H10" s="318"/>
      <c r="I10" s="320"/>
      <c r="J10" s="294"/>
      <c r="K10" s="293"/>
      <c r="L10" s="293"/>
    </row>
    <row r="11" spans="1:12" s="92" customFormat="1" ht="12.75">
      <c r="A11" s="133" t="s">
        <v>53</v>
      </c>
      <c r="B11" s="91">
        <v>1</v>
      </c>
      <c r="C11" s="16">
        <f>B11*2</f>
        <v>2</v>
      </c>
      <c r="D11" s="89">
        <v>16.2</v>
      </c>
      <c r="E11" s="95">
        <f>C11*D11*B$3</f>
        <v>0.49134599999999995</v>
      </c>
      <c r="F11" s="136">
        <f>C11*D11*D$3</f>
        <v>0.0526824</v>
      </c>
      <c r="G11" s="19">
        <f>C11*D11*F$3</f>
        <v>0.0529416</v>
      </c>
      <c r="H11" s="19">
        <f>C11*D11*H$3</f>
        <v>0.000324</v>
      </c>
      <c r="I11" s="98">
        <f>C11*D11*J$3</f>
        <v>0.0025595999999999995</v>
      </c>
      <c r="J11" s="118"/>
      <c r="K11" s="132"/>
      <c r="L11" s="132"/>
    </row>
    <row r="12" spans="1:12" ht="12.75">
      <c r="A12" s="117" t="s">
        <v>61</v>
      </c>
      <c r="B12" s="91">
        <v>2</v>
      </c>
      <c r="C12" s="16">
        <f>B12*2</f>
        <v>4</v>
      </c>
      <c r="D12" s="89">
        <v>50</v>
      </c>
      <c r="E12" s="95">
        <f>C12*D12*B$5</f>
        <v>4.1968</v>
      </c>
      <c r="F12" s="136">
        <f>C12*D12*D$5</f>
        <v>0.5910000000000001</v>
      </c>
      <c r="G12" s="19">
        <f>C12*D12*F$5</f>
        <v>5.6284</v>
      </c>
      <c r="H12" s="19">
        <f>C12*D12*H$5</f>
        <v>0.0492</v>
      </c>
      <c r="I12" s="98">
        <f>C12*D12*J$5</f>
        <v>0.1</v>
      </c>
      <c r="J12" s="118"/>
      <c r="K12" s="132"/>
      <c r="L12" s="132"/>
    </row>
    <row r="13" spans="1:12" ht="25.5">
      <c r="A13" s="117" t="s">
        <v>164</v>
      </c>
      <c r="B13" s="142">
        <v>1</v>
      </c>
      <c r="C13" s="16">
        <f>B13*2</f>
        <v>2</v>
      </c>
      <c r="D13" s="143">
        <v>50</v>
      </c>
      <c r="E13" s="95">
        <f>C13*D13*B$5</f>
        <v>2.0984</v>
      </c>
      <c r="F13" s="136">
        <f>C13*D13*D$5</f>
        <v>0.29550000000000004</v>
      </c>
      <c r="G13" s="19">
        <f>C13*D13*F$5</f>
        <v>2.8142</v>
      </c>
      <c r="H13" s="19">
        <f>C13*D13*H$5</f>
        <v>0.0246</v>
      </c>
      <c r="I13" s="98">
        <f>C13*D13*J$5</f>
        <v>0.05</v>
      </c>
      <c r="J13" s="118"/>
      <c r="K13" s="132"/>
      <c r="L13" s="132"/>
    </row>
    <row r="14" spans="1:12" ht="13.5" thickBot="1">
      <c r="A14" s="134" t="s">
        <v>153</v>
      </c>
      <c r="B14" s="94">
        <v>1</v>
      </c>
      <c r="C14" s="65">
        <f>B14</f>
        <v>1</v>
      </c>
      <c r="D14" s="69">
        <v>1</v>
      </c>
      <c r="E14" s="96">
        <f>C14*D14*B$5</f>
        <v>0.020984</v>
      </c>
      <c r="F14" s="137">
        <f>C14*D14*D$5</f>
        <v>0.002955</v>
      </c>
      <c r="G14" s="93">
        <f>C14*D14*F$5</f>
        <v>0.028142</v>
      </c>
      <c r="H14" s="93">
        <f>C14*D14*H$5</f>
        <v>0.000246</v>
      </c>
      <c r="I14" s="86">
        <f>C14*D14*J$5</f>
        <v>0.0005</v>
      </c>
      <c r="J14" s="118"/>
      <c r="K14" s="132"/>
      <c r="L14" s="132"/>
    </row>
    <row r="15" spans="1:12" ht="13.5" thickBot="1">
      <c r="A15" s="2"/>
      <c r="B15" s="6"/>
      <c r="C15" s="6"/>
      <c r="D15" s="6"/>
      <c r="E15" s="60"/>
      <c r="F15" s="60"/>
      <c r="G15" s="60"/>
      <c r="H15" s="60"/>
      <c r="I15" s="60"/>
      <c r="J15" s="119"/>
      <c r="K15" s="119"/>
      <c r="L15" s="119"/>
    </row>
    <row r="16" spans="1:12" ht="13.5" thickBot="1">
      <c r="A16" s="55" t="s">
        <v>59</v>
      </c>
      <c r="B16" s="315" t="s">
        <v>55</v>
      </c>
      <c r="C16" s="309"/>
      <c r="D16" s="308" t="s">
        <v>0</v>
      </c>
      <c r="E16" s="309"/>
      <c r="F16" s="308" t="s">
        <v>1</v>
      </c>
      <c r="G16" s="309"/>
      <c r="H16" s="308" t="s">
        <v>2</v>
      </c>
      <c r="I16" s="308"/>
      <c r="J16" s="308" t="s">
        <v>6</v>
      </c>
      <c r="K16" s="308"/>
      <c r="L16" s="61" t="s">
        <v>3</v>
      </c>
    </row>
    <row r="17" spans="1:12" ht="24.75" customHeight="1">
      <c r="A17" s="301" t="s">
        <v>152</v>
      </c>
      <c r="B17" s="303">
        <f>B9</f>
        <v>20</v>
      </c>
      <c r="C17" s="305">
        <f>C9</f>
        <v>40</v>
      </c>
      <c r="D17" s="290">
        <f>E9</f>
        <v>9.82692</v>
      </c>
      <c r="E17" s="314"/>
      <c r="F17" s="292">
        <f>F9</f>
        <v>1.0536480000000001</v>
      </c>
      <c r="G17" s="314"/>
      <c r="H17" s="292">
        <f>G9</f>
        <v>1.058832</v>
      </c>
      <c r="I17" s="314"/>
      <c r="J17" s="292">
        <f>H9</f>
        <v>0.0064800000000000005</v>
      </c>
      <c r="K17" s="292"/>
      <c r="L17" s="319">
        <f>I9</f>
        <v>0.051191999999999994</v>
      </c>
    </row>
    <row r="18" spans="1:12" ht="24.75" customHeight="1">
      <c r="A18" s="302"/>
      <c r="B18" s="304"/>
      <c r="C18" s="306"/>
      <c r="D18" s="291"/>
      <c r="E18" s="325"/>
      <c r="F18" s="325"/>
      <c r="G18" s="325"/>
      <c r="H18" s="325"/>
      <c r="I18" s="325"/>
      <c r="J18" s="318"/>
      <c r="K18" s="318"/>
      <c r="L18" s="320"/>
    </row>
    <row r="19" spans="1:12" ht="12.75" customHeight="1">
      <c r="A19" s="287" t="s">
        <v>62</v>
      </c>
      <c r="B19" s="304">
        <f>+B11</f>
        <v>1</v>
      </c>
      <c r="C19" s="306">
        <v>10</v>
      </c>
      <c r="D19" s="335">
        <f>E11</f>
        <v>0.49134599999999995</v>
      </c>
      <c r="E19" s="336"/>
      <c r="F19" s="318">
        <f>F11</f>
        <v>0.0526824</v>
      </c>
      <c r="G19" s="325"/>
      <c r="H19" s="318">
        <f>+G11</f>
        <v>0.0529416</v>
      </c>
      <c r="I19" s="325"/>
      <c r="J19" s="318">
        <f>H11</f>
        <v>0.000324</v>
      </c>
      <c r="K19" s="318"/>
      <c r="L19" s="320">
        <f>I11</f>
        <v>0.0025595999999999995</v>
      </c>
    </row>
    <row r="20" spans="1:12" ht="15.75" customHeight="1">
      <c r="A20" s="287"/>
      <c r="B20" s="288"/>
      <c r="C20" s="289"/>
      <c r="D20" s="300"/>
      <c r="E20" s="336"/>
      <c r="F20" s="325"/>
      <c r="G20" s="325"/>
      <c r="H20" s="325"/>
      <c r="I20" s="325"/>
      <c r="J20" s="318"/>
      <c r="K20" s="318"/>
      <c r="L20" s="320"/>
    </row>
    <row r="21" spans="1:12" ht="27.75" customHeight="1" thickBot="1">
      <c r="A21" s="234" t="s">
        <v>253</v>
      </c>
      <c r="B21" s="228">
        <f>B14+B12+B13</f>
        <v>4</v>
      </c>
      <c r="C21" s="235">
        <f>+C12+C14+C13</f>
        <v>7</v>
      </c>
      <c r="D21" s="333">
        <f>+E12+E14+E13</f>
        <v>6.316184</v>
      </c>
      <c r="E21" s="334"/>
      <c r="F21" s="332">
        <f>F12+F14+F13</f>
        <v>0.8894550000000001</v>
      </c>
      <c r="G21" s="334"/>
      <c r="H21" s="332">
        <f>G12+G14+G13</f>
        <v>8.470742</v>
      </c>
      <c r="I21" s="334"/>
      <c r="J21" s="332">
        <f>H14+H12+H13</f>
        <v>0.074046</v>
      </c>
      <c r="K21" s="332"/>
      <c r="L21" s="236">
        <f>I14+I12+I13</f>
        <v>0.15050000000000002</v>
      </c>
    </row>
    <row r="22" spans="1:12" ht="13.5" thickBot="1">
      <c r="A22" s="237" t="s">
        <v>251</v>
      </c>
      <c r="B22" s="2"/>
      <c r="C22" s="2"/>
      <c r="D22" s="330">
        <f>SUM(D17:E21)</f>
        <v>16.63445</v>
      </c>
      <c r="E22" s="331"/>
      <c r="F22" s="330">
        <f>SUM(F17:G21)</f>
        <v>1.9957854000000002</v>
      </c>
      <c r="G22" s="331"/>
      <c r="H22" s="330">
        <f>SUM(H17:I21)</f>
        <v>9.582515599999999</v>
      </c>
      <c r="I22" s="331"/>
      <c r="J22" s="330">
        <f>SUM(J17:K21)</f>
        <v>0.08085</v>
      </c>
      <c r="K22" s="331"/>
      <c r="L22" s="141">
        <f>SUM(L17:L21)</f>
        <v>0.20425160000000003</v>
      </c>
    </row>
    <row r="24" ht="12.75">
      <c r="A24" s="10"/>
    </row>
    <row r="25" ht="12.75">
      <c r="A25" s="10"/>
    </row>
    <row r="26" ht="12.75">
      <c r="L26" s="54"/>
    </row>
  </sheetData>
  <mergeCells count="63">
    <mergeCell ref="K9:K10"/>
    <mergeCell ref="L9:L10"/>
    <mergeCell ref="J9:J10"/>
    <mergeCell ref="A9:A10"/>
    <mergeCell ref="B9:B10"/>
    <mergeCell ref="C9:C10"/>
    <mergeCell ref="D9:D10"/>
    <mergeCell ref="E9:E10"/>
    <mergeCell ref="F9:F10"/>
    <mergeCell ref="L17:L18"/>
    <mergeCell ref="D17:E18"/>
    <mergeCell ref="F17:G18"/>
    <mergeCell ref="H17:I18"/>
    <mergeCell ref="J17:K18"/>
    <mergeCell ref="A17:A18"/>
    <mergeCell ref="B17:B18"/>
    <mergeCell ref="C17:C18"/>
    <mergeCell ref="J19:K20"/>
    <mergeCell ref="A19:A20"/>
    <mergeCell ref="B19:B20"/>
    <mergeCell ref="C19:C20"/>
    <mergeCell ref="L19:L20"/>
    <mergeCell ref="D19:E20"/>
    <mergeCell ref="F19:G20"/>
    <mergeCell ref="H19:I20"/>
    <mergeCell ref="F2:G2"/>
    <mergeCell ref="J22:K22"/>
    <mergeCell ref="J21:K21"/>
    <mergeCell ref="D21:E21"/>
    <mergeCell ref="F21:G21"/>
    <mergeCell ref="H21:I21"/>
    <mergeCell ref="D22:E22"/>
    <mergeCell ref="F22:G22"/>
    <mergeCell ref="H22:I22"/>
    <mergeCell ref="J16:K16"/>
    <mergeCell ref="D2:E2"/>
    <mergeCell ref="D3:E3"/>
    <mergeCell ref="B2:C2"/>
    <mergeCell ref="D5:E5"/>
    <mergeCell ref="H2:I2"/>
    <mergeCell ref="J3:K3"/>
    <mergeCell ref="J4:K4"/>
    <mergeCell ref="J5:K5"/>
    <mergeCell ref="J2:K2"/>
    <mergeCell ref="H3:I3"/>
    <mergeCell ref="H4:I4"/>
    <mergeCell ref="H5:I5"/>
    <mergeCell ref="F3:G3"/>
    <mergeCell ref="F5:G5"/>
    <mergeCell ref="B16:C16"/>
    <mergeCell ref="B7:D7"/>
    <mergeCell ref="E7:I7"/>
    <mergeCell ref="G9:G10"/>
    <mergeCell ref="H9:H10"/>
    <mergeCell ref="I9:I10"/>
    <mergeCell ref="D16:E16"/>
    <mergeCell ref="B3:C3"/>
    <mergeCell ref="F16:G16"/>
    <mergeCell ref="H16:I16"/>
    <mergeCell ref="B4:C4"/>
    <mergeCell ref="D4:E4"/>
    <mergeCell ref="F4:G4"/>
    <mergeCell ref="B5:C5"/>
  </mergeCells>
  <printOptions horizontalCentered="1"/>
  <pageMargins left="0.75" right="0.75" top="1.3" bottom="0.5" header="0.75" footer="0.5"/>
  <pageSetup firstPageNumber="3" useFirstPageNumber="1" horizontalDpi="600" verticalDpi="600" orientation="landscape" scale="90" r:id="rId1"/>
  <headerFooter alignWithMargins="0">
    <oddHeader>&amp;C&amp;"Arial,Bold"&amp;12Construction Vehicle Emissions 
Phase 1- Foundation Installation
</oddHeader>
    <oddFooter>&amp;L&amp;8M:\DBS\2371 Air Liquide\&amp;F:&amp;A&amp;C&amp;8B-8&amp;R&amp;8&amp;D</oddFooter>
  </headerFooter>
</worksheet>
</file>

<file path=xl/worksheets/sheet9.xml><?xml version="1.0" encoding="utf-8"?>
<worksheet xmlns="http://schemas.openxmlformats.org/spreadsheetml/2006/main" xmlns:r="http://schemas.openxmlformats.org/officeDocument/2006/relationships">
  <dimension ref="A1:L26"/>
  <sheetViews>
    <sheetView zoomScale="80" zoomScaleNormal="80" workbookViewId="0" topLeftCell="A1">
      <selection activeCell="D17" sqref="D17:E18"/>
    </sheetView>
  </sheetViews>
  <sheetFormatPr defaultColWidth="9.140625" defaultRowHeight="12.75"/>
  <cols>
    <col min="1" max="1" width="19.28125" style="0" customWidth="1"/>
    <col min="2" max="2" width="10.00390625" style="0" customWidth="1"/>
    <col min="3" max="3" width="10.7109375" style="0" customWidth="1"/>
    <col min="5" max="6" width="10.7109375" style="0" customWidth="1"/>
    <col min="7" max="7" width="9.8515625" style="0" customWidth="1"/>
    <col min="8" max="8" width="10.28125" style="0" customWidth="1"/>
    <col min="9" max="9" width="9.7109375" style="0" customWidth="1"/>
    <col min="10" max="11" width="10.57421875" style="0" customWidth="1"/>
  </cols>
  <sheetData>
    <row r="1" spans="1:11" ht="13.5" thickBot="1">
      <c r="A1" s="17" t="s">
        <v>165</v>
      </c>
      <c r="B1" s="17"/>
      <c r="C1" s="17"/>
      <c r="D1" s="17"/>
      <c r="E1" s="17"/>
      <c r="F1" s="17"/>
      <c r="G1" s="17"/>
      <c r="H1" s="17"/>
      <c r="I1" s="17"/>
      <c r="J1" s="17"/>
      <c r="K1" s="17"/>
    </row>
    <row r="2" spans="1:11" ht="30" customHeight="1" thickBot="1">
      <c r="A2" s="135" t="s">
        <v>51</v>
      </c>
      <c r="B2" s="322" t="s">
        <v>142</v>
      </c>
      <c r="C2" s="329"/>
      <c r="D2" s="322" t="s">
        <v>143</v>
      </c>
      <c r="E2" s="323"/>
      <c r="F2" s="322" t="s">
        <v>144</v>
      </c>
      <c r="G2" s="329"/>
      <c r="H2" s="322" t="s">
        <v>145</v>
      </c>
      <c r="I2" s="323"/>
      <c r="J2" s="322" t="s">
        <v>146</v>
      </c>
      <c r="K2" s="323"/>
    </row>
    <row r="3" spans="1:11" ht="25.5">
      <c r="A3" s="139" t="s">
        <v>52</v>
      </c>
      <c r="B3" s="321">
        <v>0.015165</v>
      </c>
      <c r="C3" s="314"/>
      <c r="D3" s="314">
        <v>0.001626</v>
      </c>
      <c r="E3" s="314"/>
      <c r="F3" s="314">
        <v>0.001634</v>
      </c>
      <c r="G3" s="314"/>
      <c r="H3" s="314">
        <v>1E-05</v>
      </c>
      <c r="I3" s="314"/>
      <c r="J3" s="314">
        <v>7.9E-05</v>
      </c>
      <c r="K3" s="324"/>
    </row>
    <row r="4" spans="1:11" ht="12.75">
      <c r="A4" s="140" t="s">
        <v>53</v>
      </c>
      <c r="B4" s="310">
        <v>0.015165</v>
      </c>
      <c r="C4" s="311"/>
      <c r="D4" s="311">
        <v>0.001626</v>
      </c>
      <c r="E4" s="311"/>
      <c r="F4" s="311">
        <v>0.001634</v>
      </c>
      <c r="G4" s="311"/>
      <c r="H4" s="325">
        <v>1E-05</v>
      </c>
      <c r="I4" s="325"/>
      <c r="J4" s="325">
        <v>7.9E-05</v>
      </c>
      <c r="K4" s="326"/>
    </row>
    <row r="5" spans="1:11" ht="13.5" thickBot="1">
      <c r="A5" s="134" t="s">
        <v>54</v>
      </c>
      <c r="B5" s="312">
        <v>0.020984</v>
      </c>
      <c r="C5" s="313"/>
      <c r="D5" s="313">
        <v>0.002955</v>
      </c>
      <c r="E5" s="313"/>
      <c r="F5" s="313">
        <v>0.028142</v>
      </c>
      <c r="G5" s="313"/>
      <c r="H5" s="313">
        <v>0.000246</v>
      </c>
      <c r="I5" s="313"/>
      <c r="J5" s="327">
        <v>0.0005</v>
      </c>
      <c r="K5" s="328"/>
    </row>
    <row r="6" ht="13.5" thickBot="1"/>
    <row r="7" spans="1:12" ht="13.5" thickBot="1">
      <c r="A7" s="59"/>
      <c r="B7" s="316" t="s">
        <v>55</v>
      </c>
      <c r="C7" s="317"/>
      <c r="D7" s="315"/>
      <c r="E7" s="316" t="s">
        <v>56</v>
      </c>
      <c r="F7" s="317"/>
      <c r="G7" s="317"/>
      <c r="H7" s="317"/>
      <c r="I7" s="315"/>
      <c r="J7" s="23"/>
      <c r="K7" s="23"/>
      <c r="L7" s="23"/>
    </row>
    <row r="8" spans="1:12" ht="39" thickBot="1">
      <c r="A8" s="45" t="s">
        <v>59</v>
      </c>
      <c r="B8" s="121" t="s">
        <v>57</v>
      </c>
      <c r="C8" s="131" t="s">
        <v>58</v>
      </c>
      <c r="D8" s="120" t="s">
        <v>154</v>
      </c>
      <c r="E8" s="97" t="s">
        <v>147</v>
      </c>
      <c r="F8" s="15" t="s">
        <v>148</v>
      </c>
      <c r="G8" s="138" t="s">
        <v>149</v>
      </c>
      <c r="H8" s="138" t="s">
        <v>150</v>
      </c>
      <c r="I8" s="15" t="s">
        <v>151</v>
      </c>
      <c r="J8" s="43"/>
      <c r="K8" s="122"/>
      <c r="L8" s="122"/>
    </row>
    <row r="9" spans="1:12" ht="12.75" customHeight="1">
      <c r="A9" s="301" t="s">
        <v>60</v>
      </c>
      <c r="B9" s="321">
        <v>20</v>
      </c>
      <c r="C9" s="314">
        <f>B9*2</f>
        <v>40</v>
      </c>
      <c r="D9" s="324">
        <v>16.2</v>
      </c>
      <c r="E9" s="290">
        <f>C9*D9*B$3</f>
        <v>9.82692</v>
      </c>
      <c r="F9" s="295">
        <f>C9*D9*D$3</f>
        <v>1.0536480000000001</v>
      </c>
      <c r="G9" s="318">
        <f>C9*D9*F$3</f>
        <v>1.058832</v>
      </c>
      <c r="H9" s="318">
        <f>C9*D9*H$3</f>
        <v>0.0064800000000000005</v>
      </c>
      <c r="I9" s="319">
        <f>C9*D9*J$3</f>
        <v>0.051191999999999994</v>
      </c>
      <c r="J9" s="294"/>
      <c r="K9" s="293"/>
      <c r="L9" s="293"/>
    </row>
    <row r="10" spans="1:12" ht="12.75">
      <c r="A10" s="302"/>
      <c r="B10" s="291"/>
      <c r="C10" s="325"/>
      <c r="D10" s="326"/>
      <c r="E10" s="335"/>
      <c r="F10" s="296"/>
      <c r="G10" s="318"/>
      <c r="H10" s="318"/>
      <c r="I10" s="320"/>
      <c r="J10" s="294"/>
      <c r="K10" s="293"/>
      <c r="L10" s="293"/>
    </row>
    <row r="11" spans="1:12" s="92" customFormat="1" ht="12.75">
      <c r="A11" s="133" t="s">
        <v>53</v>
      </c>
      <c r="B11" s="91">
        <v>1</v>
      </c>
      <c r="C11" s="16">
        <f>B11*2</f>
        <v>2</v>
      </c>
      <c r="D11" s="89">
        <v>16.2</v>
      </c>
      <c r="E11" s="95">
        <f>C11*D11*B$3</f>
        <v>0.49134599999999995</v>
      </c>
      <c r="F11" s="136">
        <f>C11*D11*D$3</f>
        <v>0.0526824</v>
      </c>
      <c r="G11" s="19">
        <f>C11*D11*F$3</f>
        <v>0.0529416</v>
      </c>
      <c r="H11" s="19">
        <f>C11*D11*H$3</f>
        <v>0.000324</v>
      </c>
      <c r="I11" s="98">
        <f>C11*D11*J$3</f>
        <v>0.0025595999999999995</v>
      </c>
      <c r="J11" s="118"/>
      <c r="K11" s="132"/>
      <c r="L11" s="132"/>
    </row>
    <row r="12" spans="1:12" ht="12.75">
      <c r="A12" s="117" t="s">
        <v>61</v>
      </c>
      <c r="B12" s="91">
        <v>2</v>
      </c>
      <c r="C12" s="16">
        <f>B12*2</f>
        <v>4</v>
      </c>
      <c r="D12" s="89">
        <v>50</v>
      </c>
      <c r="E12" s="95">
        <f>C12*D12*B$5</f>
        <v>4.1968</v>
      </c>
      <c r="F12" s="136">
        <f>C12*D12*D$5</f>
        <v>0.5910000000000001</v>
      </c>
      <c r="G12" s="19">
        <f>C12*D12*F$5</f>
        <v>5.6284</v>
      </c>
      <c r="H12" s="19">
        <f>C12*D12*H$5</f>
        <v>0.0492</v>
      </c>
      <c r="I12" s="98">
        <f>C12*D12*J$5</f>
        <v>0.1</v>
      </c>
      <c r="J12" s="118"/>
      <c r="K12" s="132"/>
      <c r="L12" s="132"/>
    </row>
    <row r="13" spans="1:12" ht="25.5">
      <c r="A13" s="117" t="s">
        <v>164</v>
      </c>
      <c r="B13" s="142">
        <v>0</v>
      </c>
      <c r="C13" s="16">
        <f>B13*2</f>
        <v>0</v>
      </c>
      <c r="D13" s="143">
        <v>50</v>
      </c>
      <c r="E13" s="95">
        <f>C13*D13*B$5</f>
        <v>0</v>
      </c>
      <c r="F13" s="136">
        <f>C13*D13*D$5</f>
        <v>0</v>
      </c>
      <c r="G13" s="19">
        <f>C13*D13*F$5</f>
        <v>0</v>
      </c>
      <c r="H13" s="19">
        <f>C13*D13*H$5</f>
        <v>0</v>
      </c>
      <c r="I13" s="98">
        <f>C13*D13*J$5</f>
        <v>0</v>
      </c>
      <c r="J13" s="118"/>
      <c r="K13" s="132"/>
      <c r="L13" s="132"/>
    </row>
    <row r="14" spans="1:12" ht="13.5" thickBot="1">
      <c r="A14" s="134" t="s">
        <v>153</v>
      </c>
      <c r="B14" s="94">
        <v>1</v>
      </c>
      <c r="C14" s="65">
        <f>B14</f>
        <v>1</v>
      </c>
      <c r="D14" s="69">
        <v>1</v>
      </c>
      <c r="E14" s="96">
        <f>C14*D14*B$5</f>
        <v>0.020984</v>
      </c>
      <c r="F14" s="137">
        <f>C14*D14*D$5</f>
        <v>0.002955</v>
      </c>
      <c r="G14" s="93">
        <f>C14*D14*F$5</f>
        <v>0.028142</v>
      </c>
      <c r="H14" s="93">
        <f>C14*D14*H$5</f>
        <v>0.000246</v>
      </c>
      <c r="I14" s="86">
        <f>C14*D14*J$5</f>
        <v>0.0005</v>
      </c>
      <c r="J14" s="118"/>
      <c r="K14" s="132"/>
      <c r="L14" s="132"/>
    </row>
    <row r="15" spans="1:12" ht="13.5" thickBot="1">
      <c r="A15" s="2"/>
      <c r="B15" s="6"/>
      <c r="C15" s="6"/>
      <c r="D15" s="6"/>
      <c r="E15" s="60"/>
      <c r="F15" s="60"/>
      <c r="G15" s="60"/>
      <c r="H15" s="60"/>
      <c r="I15" s="60"/>
      <c r="J15" s="119"/>
      <c r="K15" s="119"/>
      <c r="L15" s="119"/>
    </row>
    <row r="16" spans="1:12" ht="13.5" thickBot="1">
      <c r="A16" s="55" t="s">
        <v>59</v>
      </c>
      <c r="B16" s="309" t="s">
        <v>55</v>
      </c>
      <c r="C16" s="309"/>
      <c r="D16" s="308" t="s">
        <v>0</v>
      </c>
      <c r="E16" s="309"/>
      <c r="F16" s="308" t="s">
        <v>1</v>
      </c>
      <c r="G16" s="309"/>
      <c r="H16" s="308" t="s">
        <v>2</v>
      </c>
      <c r="I16" s="308"/>
      <c r="J16" s="308" t="s">
        <v>6</v>
      </c>
      <c r="K16" s="308"/>
      <c r="L16" s="61" t="s">
        <v>3</v>
      </c>
    </row>
    <row r="17" spans="1:12" ht="24.75" customHeight="1">
      <c r="A17" s="301" t="s">
        <v>152</v>
      </c>
      <c r="B17" s="321">
        <f>B9</f>
        <v>20</v>
      </c>
      <c r="C17" s="305">
        <f>C9</f>
        <v>40</v>
      </c>
      <c r="D17" s="290">
        <f>E9</f>
        <v>9.82692</v>
      </c>
      <c r="E17" s="314"/>
      <c r="F17" s="292">
        <f>F9</f>
        <v>1.0536480000000001</v>
      </c>
      <c r="G17" s="314"/>
      <c r="H17" s="292">
        <f>G9</f>
        <v>1.058832</v>
      </c>
      <c r="I17" s="314"/>
      <c r="J17" s="292">
        <f>H9</f>
        <v>0.0064800000000000005</v>
      </c>
      <c r="K17" s="292"/>
      <c r="L17" s="319">
        <f>I9</f>
        <v>0.051191999999999994</v>
      </c>
    </row>
    <row r="18" spans="1:12" ht="24.75" customHeight="1">
      <c r="A18" s="302"/>
      <c r="B18" s="291"/>
      <c r="C18" s="306"/>
      <c r="D18" s="291"/>
      <c r="E18" s="325"/>
      <c r="F18" s="325"/>
      <c r="G18" s="325"/>
      <c r="H18" s="325"/>
      <c r="I18" s="325"/>
      <c r="J18" s="318"/>
      <c r="K18" s="318"/>
      <c r="L18" s="320"/>
    </row>
    <row r="19" spans="1:12" ht="12.75" customHeight="1">
      <c r="A19" s="287" t="s">
        <v>62</v>
      </c>
      <c r="B19" s="291">
        <f>+B11</f>
        <v>1</v>
      </c>
      <c r="C19" s="306">
        <v>10</v>
      </c>
      <c r="D19" s="335">
        <f>E11</f>
        <v>0.49134599999999995</v>
      </c>
      <c r="E19" s="336"/>
      <c r="F19" s="318">
        <f>F11</f>
        <v>0.0526824</v>
      </c>
      <c r="G19" s="325"/>
      <c r="H19" s="318">
        <f>+G11</f>
        <v>0.0529416</v>
      </c>
      <c r="I19" s="325"/>
      <c r="J19" s="318">
        <f>H11</f>
        <v>0.000324</v>
      </c>
      <c r="K19" s="318"/>
      <c r="L19" s="320">
        <f>I11</f>
        <v>0.0025595999999999995</v>
      </c>
    </row>
    <row r="20" spans="1:12" ht="15.75" customHeight="1">
      <c r="A20" s="287"/>
      <c r="B20" s="300"/>
      <c r="C20" s="289"/>
      <c r="D20" s="300"/>
      <c r="E20" s="336"/>
      <c r="F20" s="325"/>
      <c r="G20" s="325"/>
      <c r="H20" s="325"/>
      <c r="I20" s="325"/>
      <c r="J20" s="318"/>
      <c r="K20" s="318"/>
      <c r="L20" s="320"/>
    </row>
    <row r="21" spans="1:12" ht="27.75" customHeight="1" thickBot="1">
      <c r="A21" s="234" t="s">
        <v>253</v>
      </c>
      <c r="B21" s="94">
        <f>B14+B12+B13</f>
        <v>3</v>
      </c>
      <c r="C21" s="130">
        <f>+C12+C14+C13</f>
        <v>5</v>
      </c>
      <c r="D21" s="298">
        <f>+E12+E14+E13</f>
        <v>4.217784</v>
      </c>
      <c r="E21" s="313"/>
      <c r="F21" s="297">
        <f>F12+F14+F13</f>
        <v>0.5939550000000001</v>
      </c>
      <c r="G21" s="313"/>
      <c r="H21" s="297">
        <f>G12+G14+G13</f>
        <v>5.656542</v>
      </c>
      <c r="I21" s="313"/>
      <c r="J21" s="297">
        <f>H14+H12+H13</f>
        <v>0.049446000000000004</v>
      </c>
      <c r="K21" s="297"/>
      <c r="L21" s="86">
        <f>I14+I12+I13</f>
        <v>0.1005</v>
      </c>
    </row>
    <row r="22" spans="1:12" ht="13.5" thickBot="1">
      <c r="A22" s="237" t="s">
        <v>251</v>
      </c>
      <c r="B22" s="1"/>
      <c r="C22" s="2"/>
      <c r="D22" s="330">
        <f>SUM(D17:D21)</f>
        <v>14.53605</v>
      </c>
      <c r="E22" s="331"/>
      <c r="F22" s="330">
        <f>SUM(F17:F21)</f>
        <v>1.7002854000000003</v>
      </c>
      <c r="G22" s="331"/>
      <c r="H22" s="330">
        <f>SUM(H17:I21)</f>
        <v>6.7683156</v>
      </c>
      <c r="I22" s="331"/>
      <c r="J22" s="330">
        <f>SUM(J17:K21)</f>
        <v>0.05625</v>
      </c>
      <c r="K22" s="331"/>
      <c r="L22" s="141">
        <f>SUM(L17:L21)</f>
        <v>0.1542516</v>
      </c>
    </row>
    <row r="24" ht="12.75">
      <c r="A24" s="10"/>
    </row>
    <row r="25" ht="12.75">
      <c r="A25" s="10"/>
    </row>
    <row r="26" ht="12.75">
      <c r="L26" s="54"/>
    </row>
  </sheetData>
  <mergeCells count="63">
    <mergeCell ref="F4:G4"/>
    <mergeCell ref="B5:C5"/>
    <mergeCell ref="F3:G3"/>
    <mergeCell ref="F5:G5"/>
    <mergeCell ref="B3:C3"/>
    <mergeCell ref="B16:C16"/>
    <mergeCell ref="B7:D7"/>
    <mergeCell ref="E7:I7"/>
    <mergeCell ref="G9:G10"/>
    <mergeCell ref="H9:H10"/>
    <mergeCell ref="I9:I10"/>
    <mergeCell ref="D16:E16"/>
    <mergeCell ref="H2:I2"/>
    <mergeCell ref="J3:K3"/>
    <mergeCell ref="J4:K4"/>
    <mergeCell ref="J5:K5"/>
    <mergeCell ref="J2:K2"/>
    <mergeCell ref="H3:I3"/>
    <mergeCell ref="H4:I4"/>
    <mergeCell ref="H5:I5"/>
    <mergeCell ref="D2:E2"/>
    <mergeCell ref="D3:E3"/>
    <mergeCell ref="B2:C2"/>
    <mergeCell ref="D5:E5"/>
    <mergeCell ref="B4:C4"/>
    <mergeCell ref="D4:E4"/>
    <mergeCell ref="F2:G2"/>
    <mergeCell ref="J22:K22"/>
    <mergeCell ref="J21:K21"/>
    <mergeCell ref="D21:E21"/>
    <mergeCell ref="F21:G21"/>
    <mergeCell ref="H21:I21"/>
    <mergeCell ref="D22:E22"/>
    <mergeCell ref="F22:G22"/>
    <mergeCell ref="H22:I22"/>
    <mergeCell ref="J16:K16"/>
    <mergeCell ref="L19:L20"/>
    <mergeCell ref="D19:E20"/>
    <mergeCell ref="F19:G20"/>
    <mergeCell ref="H19:I20"/>
    <mergeCell ref="L17:L18"/>
    <mergeCell ref="D17:E18"/>
    <mergeCell ref="F17:G18"/>
    <mergeCell ref="H17:I18"/>
    <mergeCell ref="J17:K18"/>
    <mergeCell ref="L9:L10"/>
    <mergeCell ref="J9:J10"/>
    <mergeCell ref="A9:A10"/>
    <mergeCell ref="B9:B10"/>
    <mergeCell ref="C9:C10"/>
    <mergeCell ref="D9:D10"/>
    <mergeCell ref="E9:E10"/>
    <mergeCell ref="F9:F10"/>
    <mergeCell ref="A19:A20"/>
    <mergeCell ref="B19:B20"/>
    <mergeCell ref="C19:C20"/>
    <mergeCell ref="K9:K10"/>
    <mergeCell ref="A17:A18"/>
    <mergeCell ref="B17:B18"/>
    <mergeCell ref="C17:C18"/>
    <mergeCell ref="J19:K20"/>
    <mergeCell ref="F16:G16"/>
    <mergeCell ref="H16:I16"/>
  </mergeCells>
  <printOptions horizontalCentered="1"/>
  <pageMargins left="0.75" right="0.75" top="1.3" bottom="0.5" header="0.75" footer="0.5"/>
  <pageSetup firstPageNumber="3" useFirstPageNumber="1" horizontalDpi="600" verticalDpi="600" orientation="landscape" scale="90" r:id="rId1"/>
  <headerFooter alignWithMargins="0">
    <oddHeader>&amp;C&amp;"Arial,Bold"&amp;12Construction Vehicle Emissions 
Phase 2 - Flare Installation
</oddHeader>
    <oddFooter>&amp;L&amp;8M:\DBS\2371 Air Liquide\&amp;F:&amp;A&amp;C&amp;8B-9&amp;R&amp;8&amp;D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Marcia Baverman</dc:creator>
  <cp:keywords/>
  <dc:description/>
  <cp:lastModifiedBy>Debbie Bright Stevens</cp:lastModifiedBy>
  <cp:lastPrinted>2005-06-07T15:10:23Z</cp:lastPrinted>
  <dcterms:created xsi:type="dcterms:W3CDTF">2001-03-17T00:01:53Z</dcterms:created>
  <dcterms:modified xsi:type="dcterms:W3CDTF">2005-03-23T17:28:43Z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