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328" activeTab="0"/>
  </bookViews>
  <sheets>
    <sheet name="CEQA Total" sheetId="1" r:id="rId1"/>
  </sheets>
  <externalReferences>
    <externalReference r:id="rId4"/>
  </externalReferences>
  <definedNames>
    <definedName name="_xlnm.Print_Area" localSheetId="0">'CEQA Total'!$A$2:$J$51</definedName>
  </definedNames>
  <calcPr fullCalcOnLoad="1"/>
</workbook>
</file>

<file path=xl/sharedStrings.xml><?xml version="1.0" encoding="utf-8"?>
<sst xmlns="http://schemas.openxmlformats.org/spreadsheetml/2006/main" count="34" uniqueCount="25">
  <si>
    <t>Equipment Type</t>
  </si>
  <si>
    <t>Number</t>
  </si>
  <si>
    <t>Factor</t>
  </si>
  <si>
    <t>lb/yr</t>
  </si>
  <si>
    <t>lb/day</t>
  </si>
  <si>
    <t>NEW EQUIPMENT</t>
  </si>
  <si>
    <t>Pumps</t>
  </si>
  <si>
    <t>Compressors</t>
  </si>
  <si>
    <t>Valves</t>
  </si>
  <si>
    <r>
      <t>PSVs</t>
    </r>
    <r>
      <rPr>
        <sz val="10"/>
        <rFont val="Arial"/>
        <family val="0"/>
      </rPr>
      <t xml:space="preserve"> </t>
    </r>
  </si>
  <si>
    <t>Flanges</t>
  </si>
  <si>
    <t>Process Drains</t>
  </si>
  <si>
    <t>TOTAL ROG ADDED WITH NEW EQUIPMENT</t>
  </si>
  <si>
    <t xml:space="preserve"> </t>
  </si>
  <si>
    <t>REMOVED EQUIPMENT</t>
  </si>
  <si>
    <t>PSVs</t>
  </si>
  <si>
    <t>TOTAL ROG REMOVED BY DEMOLITION</t>
  </si>
  <si>
    <t>NET ROG EMISSIONS</t>
  </si>
  <si>
    <t>"Exempt" valves are any valves not required to be bellows seal per AQMD allowed exemptions.</t>
  </si>
  <si>
    <t>"Non-exempt" removed valves are any valves that would have been bellows seal per BACT.</t>
  </si>
  <si>
    <t>OSBL</t>
  </si>
  <si>
    <t>Valve cont. =</t>
  </si>
  <si>
    <t>Flange cont. =</t>
  </si>
  <si>
    <t>M O D I F I E D   P R O J E C T</t>
  </si>
  <si>
    <t>F R O M   N E G A T I V E   D E C L A R A T I O 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</si>
</sst>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_);\(0.0\)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37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37" fontId="2" fillId="0" borderId="1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37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>
      <alignment/>
    </xf>
    <xf numFmtId="0" fontId="2" fillId="0" borderId="24" xfId="0" applyFont="1" applyBorder="1" applyAlignment="1">
      <alignment/>
    </xf>
    <xf numFmtId="166" fontId="0" fillId="0" borderId="17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1" fontId="0" fillId="0" borderId="26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37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" fontId="0" fillId="33" borderId="21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37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2" fillId="0" borderId="0" xfId="0" applyFont="1" applyBorder="1" applyAlignment="1">
      <alignment/>
    </xf>
    <xf numFmtId="37" fontId="0" fillId="0" borderId="28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37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37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6" fontId="0" fillId="0" borderId="2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37" fontId="0" fillId="0" borderId="35" xfId="0" applyNumberFormat="1" applyBorder="1" applyAlignment="1">
      <alignment/>
    </xf>
    <xf numFmtId="0" fontId="0" fillId="0" borderId="19" xfId="0" applyBorder="1" applyAlignment="1">
      <alignment/>
    </xf>
    <xf numFmtId="37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2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37" xfId="0" applyFont="1" applyBorder="1" applyAlignment="1">
      <alignment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1" fontId="0" fillId="34" borderId="25" xfId="0" applyNumberFormat="1" applyFont="1" applyFill="1" applyBorder="1" applyAlignment="1" applyProtection="1">
      <alignment horizontal="center"/>
      <protection locked="0"/>
    </xf>
    <xf numFmtId="37" fontId="0" fillId="0" borderId="41" xfId="0" applyNumberFormat="1" applyBorder="1" applyAlignment="1">
      <alignment/>
    </xf>
    <xf numFmtId="1" fontId="0" fillId="34" borderId="42" xfId="0" applyNumberFormat="1" applyFont="1" applyFill="1" applyBorder="1" applyAlignment="1" applyProtection="1">
      <alignment horizontal="center"/>
      <protection locked="0"/>
    </xf>
    <xf numFmtId="164" fontId="0" fillId="0" borderId="21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35" borderId="3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50" xfId="0" applyFill="1" applyBorder="1" applyAlignment="1">
      <alignment/>
    </xf>
    <xf numFmtId="0" fontId="2" fillId="35" borderId="41" xfId="0" applyFont="1" applyFill="1" applyBorder="1" applyAlignment="1">
      <alignment/>
    </xf>
    <xf numFmtId="0" fontId="0" fillId="35" borderId="0" xfId="0" applyFill="1" applyBorder="1" applyAlignment="1">
      <alignment/>
    </xf>
    <xf numFmtId="37" fontId="0" fillId="35" borderId="0" xfId="0" applyNumberFormat="1" applyFill="1" applyBorder="1" applyAlignment="1">
      <alignment/>
    </xf>
    <xf numFmtId="165" fontId="0" fillId="35" borderId="0" xfId="0" applyNumberFormat="1" applyFill="1" applyBorder="1" applyAlignment="1">
      <alignment/>
    </xf>
    <xf numFmtId="166" fontId="2" fillId="0" borderId="4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35" borderId="50" xfId="0" applyFont="1" applyFill="1" applyBorder="1" applyAlignment="1">
      <alignment horizontal="center"/>
    </xf>
    <xf numFmtId="1" fontId="0" fillId="34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Documents%20and%20Settings/jthompso/Local%20Settings/Temporary%20Internet%20Files/ULSD%20Fugitive%20Emissions%20Rev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QA Total"/>
      <sheetName val="Actual Total"/>
      <sheetName val="U-90"/>
      <sheetName val="ROSU 365"/>
      <sheetName val="ROBU-FORM 366"/>
      <sheetName val="U-90 (AQMD)"/>
      <sheetName val="U-90 (Original)"/>
    </sheetNames>
    <sheetDataSet>
      <sheetData sheetId="2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9">
          <cell r="B9">
            <v>0</v>
          </cell>
        </row>
        <row r="11">
          <cell r="B11">
            <v>192</v>
          </cell>
        </row>
        <row r="12">
          <cell r="B12">
            <v>83</v>
          </cell>
        </row>
        <row r="13">
          <cell r="B13">
            <v>52</v>
          </cell>
        </row>
        <row r="14">
          <cell r="B14">
            <v>7</v>
          </cell>
        </row>
        <row r="16">
          <cell r="B16">
            <v>1</v>
          </cell>
        </row>
        <row r="18">
          <cell r="B18">
            <v>540</v>
          </cell>
        </row>
        <row r="20">
          <cell r="B20">
            <v>6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  <row r="33">
          <cell r="B33">
            <v>98</v>
          </cell>
        </row>
        <row r="34">
          <cell r="B34">
            <v>42</v>
          </cell>
        </row>
        <row r="35">
          <cell r="B35">
            <v>86</v>
          </cell>
        </row>
        <row r="36">
          <cell r="B36">
            <v>0</v>
          </cell>
        </row>
        <row r="38">
          <cell r="B38">
            <v>3</v>
          </cell>
        </row>
        <row r="40">
          <cell r="B40">
            <v>437</v>
          </cell>
        </row>
        <row r="42">
          <cell r="B42">
            <v>0</v>
          </cell>
        </row>
      </sheetData>
      <sheetData sheetId="3">
        <row r="5">
          <cell r="B5">
            <v>0</v>
          </cell>
        </row>
        <row r="6">
          <cell r="B6">
            <v>1</v>
          </cell>
        </row>
        <row r="7">
          <cell r="B7">
            <v>0</v>
          </cell>
        </row>
        <row r="9">
          <cell r="B9">
            <v>0</v>
          </cell>
        </row>
        <row r="11">
          <cell r="B11">
            <v>36</v>
          </cell>
        </row>
        <row r="12">
          <cell r="B12">
            <v>0</v>
          </cell>
        </row>
        <row r="13">
          <cell r="B13">
            <v>24</v>
          </cell>
        </row>
        <row r="14">
          <cell r="B14">
            <v>0</v>
          </cell>
        </row>
        <row r="16">
          <cell r="B16">
            <v>0</v>
          </cell>
        </row>
        <row r="18">
          <cell r="B18">
            <v>42</v>
          </cell>
        </row>
        <row r="20">
          <cell r="B20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1</v>
          </cell>
        </row>
        <row r="33">
          <cell r="B33">
            <v>0</v>
          </cell>
        </row>
        <row r="34">
          <cell r="B34">
            <v>1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0</v>
          </cell>
        </row>
        <row r="40">
          <cell r="B40">
            <v>3</v>
          </cell>
        </row>
        <row r="42">
          <cell r="B42">
            <v>0</v>
          </cell>
        </row>
      </sheetData>
      <sheetData sheetId="4">
        <row r="5">
          <cell r="B5">
            <v>2</v>
          </cell>
        </row>
        <row r="6">
          <cell r="B6">
            <v>1</v>
          </cell>
        </row>
        <row r="7">
          <cell r="B7">
            <v>0</v>
          </cell>
        </row>
        <row r="9">
          <cell r="B9">
            <v>0</v>
          </cell>
        </row>
        <row r="11">
          <cell r="B11">
            <v>53</v>
          </cell>
        </row>
        <row r="12">
          <cell r="B12">
            <v>0</v>
          </cell>
        </row>
        <row r="13">
          <cell r="B13">
            <v>28</v>
          </cell>
        </row>
        <row r="14">
          <cell r="B14">
            <v>14</v>
          </cell>
        </row>
        <row r="16">
          <cell r="B16">
            <v>1</v>
          </cell>
        </row>
        <row r="18">
          <cell r="B18">
            <v>115</v>
          </cell>
        </row>
        <row r="20">
          <cell r="B20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12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12</v>
          </cell>
        </row>
        <row r="36">
          <cell r="B36">
            <v>0</v>
          </cell>
        </row>
        <row r="38">
          <cell r="B38">
            <v>0</v>
          </cell>
        </row>
        <row r="40">
          <cell r="B40">
            <v>29</v>
          </cell>
        </row>
        <row r="42">
          <cell r="B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52" sqref="I52"/>
    </sheetView>
  </sheetViews>
  <sheetFormatPr defaultColWidth="9.140625" defaultRowHeight="12.75"/>
  <cols>
    <col min="1" max="1" width="17.28125" style="0" customWidth="1"/>
    <col min="3" max="3" width="7.00390625" style="0" customWidth="1"/>
  </cols>
  <sheetData>
    <row r="3" spans="2:10" ht="13.5" thickBot="1">
      <c r="B3" s="80" t="s">
        <v>23</v>
      </c>
      <c r="C3" s="81"/>
      <c r="D3" s="81"/>
      <c r="E3" s="82"/>
      <c r="F3" s="83" t="s">
        <v>24</v>
      </c>
      <c r="G3" s="84"/>
      <c r="H3" s="84"/>
      <c r="I3" s="84"/>
      <c r="J3" s="85"/>
    </row>
    <row r="4" spans="1:9" ht="14.25" thickBot="1" thickTop="1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2" t="s">
        <v>1</v>
      </c>
      <c r="G4" s="2" t="s">
        <v>2</v>
      </c>
      <c r="H4" s="3" t="s">
        <v>3</v>
      </c>
      <c r="I4" s="4" t="s">
        <v>4</v>
      </c>
    </row>
    <row r="5" spans="1:9" ht="14.25" thickBot="1" thickTop="1">
      <c r="A5" s="86" t="s">
        <v>5</v>
      </c>
      <c r="B5" s="87"/>
      <c r="C5" s="87"/>
      <c r="D5" s="87"/>
      <c r="E5" s="87"/>
      <c r="F5" s="88"/>
      <c r="G5" s="88"/>
      <c r="H5" s="88"/>
      <c r="I5" s="89"/>
    </row>
    <row r="6" spans="1:9" ht="13.5" thickTop="1">
      <c r="A6" s="5"/>
      <c r="B6" s="6"/>
      <c r="C6" s="6"/>
      <c r="D6" s="6"/>
      <c r="E6" s="7"/>
      <c r="F6" s="71"/>
      <c r="G6" s="72"/>
      <c r="H6" s="72"/>
      <c r="I6" s="73"/>
    </row>
    <row r="7" spans="1:9" ht="12.75">
      <c r="A7" s="8" t="s">
        <v>6</v>
      </c>
      <c r="B7" s="9">
        <f>'[1]U-90'!B5+'[1]ROSU 365'!B5+'[1]ROBU-FORM 366'!B5</f>
        <v>2</v>
      </c>
      <c r="C7" s="10">
        <v>0</v>
      </c>
      <c r="D7" s="11">
        <f>C7*B7</f>
        <v>0</v>
      </c>
      <c r="E7" s="12">
        <f>D7/365</f>
        <v>0</v>
      </c>
      <c r="F7" s="9">
        <v>0</v>
      </c>
      <c r="G7" s="10">
        <v>0</v>
      </c>
      <c r="H7" s="11">
        <f>G7*D7</f>
        <v>0</v>
      </c>
      <c r="I7" s="12">
        <f>H7/365</f>
        <v>0</v>
      </c>
    </row>
    <row r="8" spans="1:9" ht="12.75">
      <c r="A8" s="13"/>
      <c r="B8" s="9">
        <f>'[1]U-90'!B6+'[1]ROSU 365'!B6+'[1]ROBU-FORM 366'!B6</f>
        <v>2</v>
      </c>
      <c r="C8" s="14">
        <v>104</v>
      </c>
      <c r="D8" s="11">
        <f>C8*B8</f>
        <v>208</v>
      </c>
      <c r="E8" s="12">
        <f>D8/365</f>
        <v>0.5698630136986301</v>
      </c>
      <c r="F8" s="9">
        <v>4</v>
      </c>
      <c r="G8" s="14">
        <v>104</v>
      </c>
      <c r="H8" s="11">
        <f>G8*F8</f>
        <v>416</v>
      </c>
      <c r="I8" s="12">
        <f>H8/365</f>
        <v>1.1397260273972603</v>
      </c>
    </row>
    <row r="9" spans="1:9" ht="12.75">
      <c r="A9" s="13"/>
      <c r="B9" s="9">
        <f>'[1]U-90'!B7+'[1]ROSU 365'!B7+'[1]ROBU-FORM 366'!B7</f>
        <v>0</v>
      </c>
      <c r="C9" s="10">
        <v>80</v>
      </c>
      <c r="D9" s="11">
        <f>C9*B9</f>
        <v>0</v>
      </c>
      <c r="E9" s="12">
        <f>D9/365</f>
        <v>0</v>
      </c>
      <c r="F9" s="9">
        <v>0</v>
      </c>
      <c r="G9" s="10">
        <v>80</v>
      </c>
      <c r="H9" s="11">
        <f aca="true" t="shared" si="0" ref="H9:H22">G9*F9</f>
        <v>0</v>
      </c>
      <c r="I9" s="12">
        <f>H9/365</f>
        <v>0</v>
      </c>
    </row>
    <row r="10" spans="1:9" ht="12.75">
      <c r="A10" s="13"/>
      <c r="B10" s="15"/>
      <c r="C10" s="10"/>
      <c r="D10" s="11"/>
      <c r="E10" s="12"/>
      <c r="F10" s="15"/>
      <c r="G10" s="10"/>
      <c r="H10" s="11">
        <f t="shared" si="0"/>
        <v>0</v>
      </c>
      <c r="I10" s="12"/>
    </row>
    <row r="11" spans="1:9" ht="12.75">
      <c r="A11" s="8" t="s">
        <v>7</v>
      </c>
      <c r="B11" s="9">
        <f>'[1]U-90'!B9+'[1]ROSU 365'!B9+'[1]ROBU-FORM 366'!B9</f>
        <v>0</v>
      </c>
      <c r="C11" s="14">
        <v>514</v>
      </c>
      <c r="D11" s="11">
        <f>C11*B11</f>
        <v>0</v>
      </c>
      <c r="E11" s="12">
        <f>D11/365</f>
        <v>0</v>
      </c>
      <c r="F11" s="9">
        <v>0</v>
      </c>
      <c r="G11" s="14">
        <v>514</v>
      </c>
      <c r="H11" s="11">
        <f t="shared" si="0"/>
        <v>0</v>
      </c>
      <c r="I11" s="12">
        <f>H11/365</f>
        <v>0</v>
      </c>
    </row>
    <row r="12" spans="1:9" ht="12.75">
      <c r="A12" s="16"/>
      <c r="B12" s="17"/>
      <c r="C12" s="18"/>
      <c r="D12" s="19"/>
      <c r="E12" s="20"/>
      <c r="F12" s="17"/>
      <c r="G12" s="18"/>
      <c r="H12" s="11">
        <f t="shared" si="0"/>
        <v>0</v>
      </c>
      <c r="I12" s="20"/>
    </row>
    <row r="13" spans="1:9" ht="12.75">
      <c r="A13" s="21" t="s">
        <v>8</v>
      </c>
      <c r="B13" s="9">
        <f>('[1]U-90'!B11*(1+C$54))+(('[1]ROSU 365'!B11+'[1]ROBU-FORM 366'!B11)*(1+B$54))</f>
        <v>299.5</v>
      </c>
      <c r="C13" s="22">
        <v>0</v>
      </c>
      <c r="D13" s="23">
        <f>+B13*C13</f>
        <v>0</v>
      </c>
      <c r="E13" s="24">
        <f>+D13/365</f>
        <v>0</v>
      </c>
      <c r="F13" s="9">
        <v>132</v>
      </c>
      <c r="G13" s="22">
        <v>0</v>
      </c>
      <c r="H13" s="11">
        <f t="shared" si="0"/>
        <v>0</v>
      </c>
      <c r="I13" s="24">
        <f>+H13/365</f>
        <v>0</v>
      </c>
    </row>
    <row r="14" spans="1:9" ht="12.75">
      <c r="A14" s="13"/>
      <c r="B14" s="9">
        <f>('[1]U-90'!B12*(1+C$54))+(('[1]ROSU 365'!B12+'[1]ROBU-FORM 366'!B12)*(1+B$54))</f>
        <v>87.15</v>
      </c>
      <c r="C14" s="25">
        <v>23</v>
      </c>
      <c r="D14" s="23">
        <f>+B14*C14</f>
        <v>2004.45</v>
      </c>
      <c r="E14" s="26">
        <f>+D14/365</f>
        <v>5.491643835616438</v>
      </c>
      <c r="F14" s="9">
        <v>53</v>
      </c>
      <c r="G14" s="25">
        <v>23</v>
      </c>
      <c r="H14" s="11">
        <v>1214</v>
      </c>
      <c r="I14" s="26">
        <f>+H14/365</f>
        <v>3.326027397260274</v>
      </c>
    </row>
    <row r="15" spans="1:9" ht="12.75">
      <c r="A15" s="13"/>
      <c r="B15" s="9">
        <f>('[1]U-90'!B13*(1+C$54))+(('[1]ROSU 365'!B13+'[1]ROBU-FORM 366'!B13)*(1+B$54))</f>
        <v>111.80000000000001</v>
      </c>
      <c r="C15" s="25">
        <v>19</v>
      </c>
      <c r="D15" s="23">
        <f>+B15*C15</f>
        <v>2124.2000000000003</v>
      </c>
      <c r="E15" s="24">
        <f>+D15/365</f>
        <v>5.819726027397261</v>
      </c>
      <c r="F15" s="9">
        <v>51</v>
      </c>
      <c r="G15" s="25">
        <v>19</v>
      </c>
      <c r="H15" s="11">
        <v>961</v>
      </c>
      <c r="I15" s="24">
        <f>+H15/365</f>
        <v>2.632876712328767</v>
      </c>
    </row>
    <row r="16" spans="1:9" ht="12.75">
      <c r="A16" s="13"/>
      <c r="B16" s="9">
        <f>('[1]U-90'!B14*(1+C$54))+(('[1]ROSU 365'!B14+'[1]ROBU-FORM 366'!B14)*(1+B$54))</f>
        <v>22.750000000000004</v>
      </c>
      <c r="C16" s="22">
        <v>3</v>
      </c>
      <c r="D16" s="23">
        <f>+B16*C16</f>
        <v>68.25000000000001</v>
      </c>
      <c r="E16" s="26">
        <f>+D16/365</f>
        <v>0.18698630136986305</v>
      </c>
      <c r="F16" s="9">
        <v>131</v>
      </c>
      <c r="G16" s="22">
        <v>3</v>
      </c>
      <c r="H16" s="11">
        <f t="shared" si="0"/>
        <v>393</v>
      </c>
      <c r="I16" s="26">
        <f>+H16/365</f>
        <v>1.0767123287671232</v>
      </c>
    </row>
    <row r="17" spans="1:9" ht="12.75">
      <c r="A17" s="27"/>
      <c r="B17" s="28"/>
      <c r="C17" s="22"/>
      <c r="D17" s="23"/>
      <c r="E17" s="24"/>
      <c r="F17" s="28"/>
      <c r="G17" s="22"/>
      <c r="H17" s="11">
        <f t="shared" si="0"/>
        <v>0</v>
      </c>
      <c r="I17" s="24"/>
    </row>
    <row r="18" spans="1:9" ht="12.75">
      <c r="A18" s="8" t="s">
        <v>9</v>
      </c>
      <c r="B18" s="9">
        <f>'[1]U-90'!B16+'[1]ROSU 365'!B16+'[1]ROBU-FORM 366'!B16</f>
        <v>2</v>
      </c>
      <c r="C18" s="29">
        <v>0</v>
      </c>
      <c r="D18" s="23">
        <f>+B18*C18</f>
        <v>0</v>
      </c>
      <c r="E18" s="24">
        <f>+D18/365</f>
        <v>0</v>
      </c>
      <c r="F18" s="9">
        <v>5</v>
      </c>
      <c r="G18" s="29">
        <v>0</v>
      </c>
      <c r="H18" s="11">
        <f t="shared" si="0"/>
        <v>0</v>
      </c>
      <c r="I18" s="24">
        <f>+H18/365</f>
        <v>0</v>
      </c>
    </row>
    <row r="19" spans="1:9" ht="12.75">
      <c r="A19" s="13"/>
      <c r="B19" s="30"/>
      <c r="C19" s="29"/>
      <c r="D19" s="23"/>
      <c r="E19" s="31"/>
      <c r="G19" s="29"/>
      <c r="H19" s="11">
        <f t="shared" si="0"/>
        <v>0</v>
      </c>
      <c r="I19" s="31"/>
    </row>
    <row r="20" spans="1:9" ht="12.75">
      <c r="A20" s="32" t="s">
        <v>10</v>
      </c>
      <c r="B20" s="9">
        <f>('[1]U-90'!B18*(1+C$55))+(('[1]ROSU 365'!B18+'[1]ROBU-FORM 366'!B18)*(1+B$55))</f>
        <v>782.4</v>
      </c>
      <c r="C20" s="33">
        <v>1.5</v>
      </c>
      <c r="D20" s="23">
        <f>+B20*C20</f>
        <v>1173.6</v>
      </c>
      <c r="E20" s="24">
        <f>+D20/365</f>
        <v>3.2153424657534244</v>
      </c>
      <c r="F20" s="70">
        <v>532</v>
      </c>
      <c r="G20" s="33">
        <v>1.5</v>
      </c>
      <c r="H20" s="11">
        <f t="shared" si="0"/>
        <v>798</v>
      </c>
      <c r="I20" s="24">
        <f>+H20/365</f>
        <v>2.186301369863014</v>
      </c>
    </row>
    <row r="21" spans="1:9" ht="12.75">
      <c r="A21" s="34"/>
      <c r="B21" s="35"/>
      <c r="C21" s="36"/>
      <c r="D21" s="37"/>
      <c r="E21" s="38"/>
      <c r="F21" s="30"/>
      <c r="G21" s="36"/>
      <c r="H21" s="11">
        <f t="shared" si="0"/>
        <v>0</v>
      </c>
      <c r="I21" s="38"/>
    </row>
    <row r="22" spans="1:9" ht="12.75">
      <c r="A22" s="8" t="s">
        <v>11</v>
      </c>
      <c r="B22" s="39">
        <f>'[1]U-90'!B20+'[1]ROSU 365'!B20+'[1]ROBU-FORM 366'!B20</f>
        <v>6</v>
      </c>
      <c r="C22" s="25">
        <v>80</v>
      </c>
      <c r="D22" s="23">
        <f>+B22*C22</f>
        <v>480</v>
      </c>
      <c r="E22" s="24">
        <f>+D22/365</f>
        <v>1.3150684931506849</v>
      </c>
      <c r="F22" s="9">
        <v>6</v>
      </c>
      <c r="G22" s="25">
        <v>80</v>
      </c>
      <c r="H22" s="11">
        <f t="shared" si="0"/>
        <v>480</v>
      </c>
      <c r="I22" s="24">
        <f>+H22/365</f>
        <v>1.3150684931506849</v>
      </c>
    </row>
    <row r="23" spans="1:6" ht="13.5" thickBot="1">
      <c r="A23" s="13"/>
      <c r="B23" s="36"/>
      <c r="C23" s="36"/>
      <c r="D23" s="37"/>
      <c r="E23" s="31"/>
      <c r="F23" s="74"/>
    </row>
    <row r="24" spans="1:9" ht="14.25" thickBot="1" thickTop="1">
      <c r="A24" s="69" t="s">
        <v>12</v>
      </c>
      <c r="B24" s="40"/>
      <c r="C24" s="40"/>
      <c r="D24" s="42">
        <f>SUM(D7:D22)</f>
        <v>6058.5</v>
      </c>
      <c r="E24" s="43">
        <f>+D24/365</f>
        <v>16.5986301369863</v>
      </c>
      <c r="F24" s="75"/>
      <c r="H24" s="76">
        <f>SUM(H7:H23)</f>
        <v>4262</v>
      </c>
      <c r="I24" s="43">
        <f>SUM(I8:I22)</f>
        <v>11.676712328767122</v>
      </c>
    </row>
    <row r="25" spans="1:5" ht="14.25" thickBot="1" thickTop="1">
      <c r="A25" s="44"/>
      <c r="B25" s="41"/>
      <c r="C25" s="41"/>
      <c r="D25" s="45"/>
      <c r="E25" s="46" t="s">
        <v>13</v>
      </c>
    </row>
    <row r="26" spans="1:9" ht="14.25" thickBot="1" thickTop="1">
      <c r="A26" s="90" t="s">
        <v>14</v>
      </c>
      <c r="B26" s="91"/>
      <c r="C26" s="91"/>
      <c r="D26" s="92"/>
      <c r="E26" s="93"/>
      <c r="F26" s="88"/>
      <c r="G26" s="88"/>
      <c r="H26" s="88"/>
      <c r="I26" s="89"/>
    </row>
    <row r="27" spans="1:5" ht="13.5" thickTop="1">
      <c r="A27" s="48"/>
      <c r="B27" s="49"/>
      <c r="C27" s="49"/>
      <c r="D27" s="50"/>
      <c r="E27" s="51"/>
    </row>
    <row r="28" spans="1:9" ht="12.75">
      <c r="A28" s="21" t="s">
        <v>6</v>
      </c>
      <c r="B28" s="39">
        <f>'[1]U-90'!B26+'[1]ROSU 365'!B26+'[1]ROBU-FORM 366'!B26</f>
        <v>0</v>
      </c>
      <c r="C28" s="52">
        <v>0</v>
      </c>
      <c r="D28" s="53">
        <f>C28*B28</f>
        <v>0</v>
      </c>
      <c r="E28" s="54">
        <f>D28/365</f>
        <v>0</v>
      </c>
      <c r="F28" s="39">
        <v>0</v>
      </c>
      <c r="G28" s="52">
        <v>0</v>
      </c>
      <c r="H28" s="53">
        <f>G28*D28</f>
        <v>0</v>
      </c>
      <c r="I28" s="54">
        <f>H28/365</f>
        <v>0</v>
      </c>
    </row>
    <row r="29" spans="1:9" ht="12.75">
      <c r="A29" s="13"/>
      <c r="B29" s="39">
        <f>'[1]U-90'!B27+'[1]ROSU 365'!B27+'[1]ROBU-FORM 366'!B27</f>
        <v>0</v>
      </c>
      <c r="C29" s="55">
        <v>5.8</v>
      </c>
      <c r="D29" s="53">
        <f>C29*B29</f>
        <v>0</v>
      </c>
      <c r="E29" s="54">
        <f>D29/365</f>
        <v>0</v>
      </c>
      <c r="F29" s="9">
        <v>0</v>
      </c>
      <c r="G29" s="78">
        <v>4.403</v>
      </c>
      <c r="H29" s="53">
        <f>G29*D29</f>
        <v>0</v>
      </c>
      <c r="I29" s="54">
        <f>H29/365</f>
        <v>0</v>
      </c>
    </row>
    <row r="30" spans="1:9" ht="12.75">
      <c r="A30" s="13"/>
      <c r="B30" s="39">
        <f>'[1]U-90'!B28+'[1]ROSU 365'!B28+'[1]ROBU-FORM 366'!B28</f>
        <v>0</v>
      </c>
      <c r="C30" s="10">
        <v>203.9</v>
      </c>
      <c r="D30" s="11">
        <f>C30*B30</f>
        <v>0</v>
      </c>
      <c r="E30" s="12">
        <f>D30/365</f>
        <v>0</v>
      </c>
      <c r="F30" s="9">
        <v>0</v>
      </c>
      <c r="G30" s="10">
        <v>80</v>
      </c>
      <c r="H30" s="11">
        <f>G30*D30</f>
        <v>0</v>
      </c>
      <c r="I30" s="12">
        <f>H30/365</f>
        <v>0</v>
      </c>
    </row>
    <row r="31" spans="1:9" ht="12.75">
      <c r="A31" s="56"/>
      <c r="B31" s="15"/>
      <c r="C31" s="10"/>
      <c r="D31" s="11"/>
      <c r="E31" s="12"/>
      <c r="F31" s="15"/>
      <c r="G31" s="10"/>
      <c r="H31" s="11"/>
      <c r="I31" s="12"/>
    </row>
    <row r="32" spans="1:9" ht="12.75">
      <c r="A32" s="8" t="s">
        <v>7</v>
      </c>
      <c r="B32" s="9">
        <f>'[1]U-90'!B30+'[1]ROSU 365'!B30+'[1]ROBU-FORM 366'!B30</f>
        <v>0</v>
      </c>
      <c r="C32" s="57">
        <v>0.61</v>
      </c>
      <c r="D32" s="11">
        <f>C32*B32</f>
        <v>0</v>
      </c>
      <c r="E32" s="12">
        <f>D32/365</f>
        <v>0</v>
      </c>
      <c r="F32" s="9">
        <v>0</v>
      </c>
      <c r="G32" s="57">
        <v>1.533</v>
      </c>
      <c r="H32" s="11">
        <f>G32*D32</f>
        <v>0</v>
      </c>
      <c r="I32" s="12">
        <f>H32/365</f>
        <v>0</v>
      </c>
    </row>
    <row r="33" spans="1:9" ht="12.75">
      <c r="A33" s="16"/>
      <c r="B33" s="17"/>
      <c r="C33" s="18"/>
      <c r="D33" s="19"/>
      <c r="E33" s="20"/>
      <c r="F33" s="17"/>
      <c r="G33" s="18"/>
      <c r="H33" s="19"/>
      <c r="I33" s="20"/>
    </row>
    <row r="34" spans="1:9" ht="12.75">
      <c r="A34" s="21" t="s">
        <v>8</v>
      </c>
      <c r="B34" s="39">
        <f>'[1]U-90'!B32+'[1]ROSU 365'!B32+'[1]ROBU-FORM 366'!B32</f>
        <v>13</v>
      </c>
      <c r="C34" s="25">
        <v>0</v>
      </c>
      <c r="D34" s="23">
        <f>+B34*C34</f>
        <v>0</v>
      </c>
      <c r="E34" s="24">
        <f>+D34/365</f>
        <v>0</v>
      </c>
      <c r="F34" s="9">
        <v>13</v>
      </c>
      <c r="G34" s="22">
        <v>0</v>
      </c>
      <c r="H34" s="23">
        <f>+D34*G34</f>
        <v>0</v>
      </c>
      <c r="I34" s="24">
        <f>+H34/365</f>
        <v>0</v>
      </c>
    </row>
    <row r="35" spans="1:9" ht="12.75">
      <c r="A35" s="13"/>
      <c r="B35" s="39">
        <f>'[1]U-90'!B33+'[1]ROSU 365'!B33+'[1]ROBU-FORM 366'!B33</f>
        <v>98</v>
      </c>
      <c r="C35" s="25">
        <v>0</v>
      </c>
      <c r="D35" s="23">
        <f>+B35*C35</f>
        <v>0</v>
      </c>
      <c r="E35" s="24">
        <f>+D35/365</f>
        <v>0</v>
      </c>
      <c r="F35" s="9">
        <v>10</v>
      </c>
      <c r="G35" s="22">
        <v>0</v>
      </c>
      <c r="H35" s="23">
        <f>+D35*G35</f>
        <v>0</v>
      </c>
      <c r="I35" s="24">
        <f>+H35/365</f>
        <v>0</v>
      </c>
    </row>
    <row r="36" spans="1:9" ht="12.75">
      <c r="A36" s="13"/>
      <c r="B36" s="39">
        <f>'[1]U-90'!B34+'[1]ROSU 365'!B34+'[1]ROBU-FORM 366'!B34</f>
        <v>43</v>
      </c>
      <c r="C36" s="58">
        <v>0.238</v>
      </c>
      <c r="D36" s="59">
        <f>+B36*C36</f>
        <v>10.234</v>
      </c>
      <c r="E36" s="26">
        <f>+D36/365</f>
        <v>0.028038356164383563</v>
      </c>
      <c r="F36" s="9">
        <v>14</v>
      </c>
      <c r="G36" s="58">
        <v>0.181</v>
      </c>
      <c r="H36" s="59">
        <f>+F36*G36</f>
        <v>2.534</v>
      </c>
      <c r="I36" s="26">
        <f>+H36/365</f>
        <v>0.006942465753424657</v>
      </c>
    </row>
    <row r="37" spans="1:9" ht="12.75">
      <c r="A37" s="13"/>
      <c r="B37" s="39">
        <f>'[1]U-90'!B35+'[1]ROSU 365'!B35+'[1]ROBU-FORM 366'!B35</f>
        <v>98</v>
      </c>
      <c r="C37" s="58">
        <v>0.316</v>
      </c>
      <c r="D37" s="59">
        <f>+B37*C37</f>
        <v>30.968</v>
      </c>
      <c r="E37" s="26">
        <f>+D37/365</f>
        <v>0.08484383561643835</v>
      </c>
      <c r="F37" s="9">
        <v>12</v>
      </c>
      <c r="G37" s="58">
        <v>0.334</v>
      </c>
      <c r="H37" s="59">
        <f>+F37*G37</f>
        <v>4.008</v>
      </c>
      <c r="I37" s="26">
        <f>+H37/365</f>
        <v>0.01098082191780822</v>
      </c>
    </row>
    <row r="38" spans="1:9" ht="12.75">
      <c r="A38" s="13"/>
      <c r="B38" s="39">
        <f>'[1]U-90'!B36+'[1]ROSU 365'!B36+'[1]ROBU-FORM 366'!B36</f>
        <v>0</v>
      </c>
      <c r="C38" s="22">
        <v>3</v>
      </c>
      <c r="D38" s="23">
        <f>+B38*C38</f>
        <v>0</v>
      </c>
      <c r="E38" s="24">
        <f>+D38/365</f>
        <v>0</v>
      </c>
      <c r="F38" s="9">
        <v>37</v>
      </c>
      <c r="G38" s="22">
        <v>3</v>
      </c>
      <c r="H38" s="59">
        <f>+F38*G38</f>
        <v>111</v>
      </c>
      <c r="I38" s="24">
        <f>+H38/365</f>
        <v>0.3041095890410959</v>
      </c>
    </row>
    <row r="39" spans="1:9" ht="12.75">
      <c r="A39" s="60"/>
      <c r="B39" s="30"/>
      <c r="C39" s="29"/>
      <c r="D39" s="61"/>
      <c r="E39" s="31"/>
      <c r="F39" s="30"/>
      <c r="G39" s="29"/>
      <c r="H39" s="23"/>
      <c r="I39" s="31"/>
    </row>
    <row r="40" spans="1:9" ht="12.75">
      <c r="A40" s="8" t="s">
        <v>15</v>
      </c>
      <c r="B40" s="39">
        <f>'[1]U-90'!B38+'[1]ROSU 365'!B38+'[1]ROBU-FORM 366'!B38</f>
        <v>3</v>
      </c>
      <c r="C40" s="29">
        <v>0</v>
      </c>
      <c r="D40" s="23">
        <f>+B40*C40</f>
        <v>0</v>
      </c>
      <c r="E40" s="24">
        <f>+D40/365</f>
        <v>0</v>
      </c>
      <c r="F40" s="9">
        <v>1</v>
      </c>
      <c r="G40" s="29">
        <v>0</v>
      </c>
      <c r="H40" s="23">
        <f>+D40*G40</f>
        <v>0</v>
      </c>
      <c r="I40" s="24">
        <f>+H40/365</f>
        <v>0</v>
      </c>
    </row>
    <row r="41" spans="1:9" ht="12.75">
      <c r="A41" s="13"/>
      <c r="B41" s="30"/>
      <c r="C41" s="29"/>
      <c r="D41" s="23"/>
      <c r="E41" s="31"/>
      <c r="F41" s="30"/>
      <c r="G41" s="29"/>
      <c r="H41" s="23"/>
      <c r="I41" s="31"/>
    </row>
    <row r="42" spans="1:9" ht="12.75">
      <c r="A42" s="32" t="s">
        <v>10</v>
      </c>
      <c r="B42" s="39">
        <f>'[1]U-90'!B40+'[1]ROSU 365'!B40+'[1]ROBU-FORM 366'!B40</f>
        <v>469</v>
      </c>
      <c r="C42" s="62">
        <v>0.337</v>
      </c>
      <c r="D42" s="23">
        <f>+B42*C42</f>
        <v>158.053</v>
      </c>
      <c r="E42" s="24">
        <f>+D42/365</f>
        <v>0.4330219178082192</v>
      </c>
      <c r="F42" s="9">
        <v>232</v>
      </c>
      <c r="G42" s="62">
        <v>0.084</v>
      </c>
      <c r="H42" s="59">
        <f>+F42*G42</f>
        <v>19.488</v>
      </c>
      <c r="I42" s="24">
        <f>+H42/365</f>
        <v>0.053391780821917804</v>
      </c>
    </row>
    <row r="43" spans="1:9" ht="12.75">
      <c r="A43" s="34"/>
      <c r="B43" s="35"/>
      <c r="C43" s="36"/>
      <c r="D43" s="37"/>
      <c r="E43" s="31"/>
      <c r="F43" s="35"/>
      <c r="G43" s="36"/>
      <c r="H43" s="23"/>
      <c r="I43" s="31"/>
    </row>
    <row r="44" spans="1:9" ht="12.75">
      <c r="A44" s="8" t="s">
        <v>11</v>
      </c>
      <c r="B44" s="39">
        <f>'[1]U-90'!B42+'[1]ROSU 365'!B42+'[1]ROBU-FORM 366'!B42</f>
        <v>0</v>
      </c>
      <c r="C44" s="58">
        <v>0.347</v>
      </c>
      <c r="D44" s="23">
        <f>+B44*C44</f>
        <v>0</v>
      </c>
      <c r="E44" s="24">
        <f>+D44/365</f>
        <v>0</v>
      </c>
      <c r="F44" s="39">
        <v>0</v>
      </c>
      <c r="G44" s="58">
        <v>0.348</v>
      </c>
      <c r="H44" s="23">
        <f>+F44*G44</f>
        <v>0</v>
      </c>
      <c r="I44" s="24">
        <f>+H44/365</f>
        <v>0</v>
      </c>
    </row>
    <row r="45" spans="1:6" ht="13.5" thickBot="1">
      <c r="A45" s="13"/>
      <c r="B45" s="36"/>
      <c r="C45" s="36"/>
      <c r="D45" s="37"/>
      <c r="E45" s="31"/>
      <c r="F45" s="74"/>
    </row>
    <row r="46" spans="1:9" ht="14.25" thickBot="1" thickTop="1">
      <c r="A46" s="69" t="s">
        <v>16</v>
      </c>
      <c r="B46" s="40"/>
      <c r="C46" s="40"/>
      <c r="D46" s="42">
        <f>SUM(D28:D44)</f>
        <v>199.255</v>
      </c>
      <c r="E46" s="43">
        <f>+D46/365</f>
        <v>0.5459041095890411</v>
      </c>
      <c r="F46" s="75"/>
      <c r="G46" s="47"/>
      <c r="H46" s="76">
        <f>SUM(H28:H44)</f>
        <v>137.03</v>
      </c>
      <c r="I46" s="43">
        <f>SUM(I28:I44)</f>
        <v>0.3754246575342466</v>
      </c>
    </row>
    <row r="47" spans="1:6" ht="14.25" thickBot="1" thickTop="1">
      <c r="A47" s="63"/>
      <c r="B47" s="64"/>
      <c r="C47" s="64"/>
      <c r="D47" s="47"/>
      <c r="E47" s="46"/>
      <c r="F47" s="98"/>
    </row>
    <row r="48" spans="1:9" ht="14.25" thickBot="1" thickTop="1">
      <c r="A48" s="86" t="s">
        <v>17</v>
      </c>
      <c r="B48" s="97"/>
      <c r="C48" s="95"/>
      <c r="D48" s="96"/>
      <c r="E48" s="94">
        <f>E24-E46</f>
        <v>16.05272602739726</v>
      </c>
      <c r="F48" s="77"/>
      <c r="I48" s="79">
        <v>11.3</v>
      </c>
    </row>
    <row r="49" spans="1:5" ht="13.5" thickTop="1">
      <c r="A49" s="44"/>
      <c r="B49" s="64"/>
      <c r="C49" s="64"/>
      <c r="D49" s="47"/>
      <c r="E49" s="65"/>
    </row>
    <row r="50" spans="1:5" ht="12.75">
      <c r="A50" s="66" t="s">
        <v>18</v>
      </c>
      <c r="B50" s="47"/>
      <c r="C50" s="47"/>
      <c r="D50" s="47"/>
      <c r="E50" s="65"/>
    </row>
    <row r="51" ht="12.75">
      <c r="A51" s="66" t="s">
        <v>19</v>
      </c>
    </row>
    <row r="53" ht="12.75">
      <c r="A53" t="s">
        <v>20</v>
      </c>
    </row>
    <row r="54" spans="1:3" ht="12.75">
      <c r="A54" s="67" t="s">
        <v>21</v>
      </c>
      <c r="B54" s="68">
        <v>0.1</v>
      </c>
      <c r="C54" s="68">
        <v>0.05</v>
      </c>
    </row>
    <row r="55" spans="1:3" ht="12.75">
      <c r="A55" s="67" t="s">
        <v>22</v>
      </c>
      <c r="B55" s="68">
        <v>0.2</v>
      </c>
      <c r="C55" s="68">
        <v>0.1</v>
      </c>
    </row>
  </sheetData>
  <sheetProtection/>
  <printOptions horizontalCentered="1"/>
  <pageMargins left="0.75" right="0.75" top="1.25" bottom="1" header="0.5" footer="0.5"/>
  <pageSetup fitToHeight="1" fitToWidth="1" horizontalDpi="300" verticalDpi="300" orientation="portrait" scale="93" r:id="rId1"/>
  <headerFooter alignWithMargins="0">
    <oddHeader>&amp;L
&amp;C&amp;"Arial,Bold"&amp;12ConocoPhillips Los Angeles Refinery
ULSD Project
Projected Fugitive ROG Emissions&amp;R
</oddHeader>
    <oddFooter>&amp;L&amp;F&amp;R8/31/04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ConocoPhillips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mwaller</dc:creator>
  <cp:keywords/>
  <dc:description/>
  <cp:lastModifiedBy>dsasaki</cp:lastModifiedBy>
  <cp:lastPrinted>2004-09-10T13:58:52Z</cp:lastPrinted>
  <dcterms:created xsi:type="dcterms:W3CDTF">2004-08-31T17:39:18Z</dcterms:created>
  <dcterms:modified xsi:type="dcterms:W3CDTF">2014-08-06T19:16:21Z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-1506349529</vt:i4>
  </property>
  <property fmtid="{D5CDD505-2E9C-101B-9397-08002B2CF9AE}" pid="3" name="_EmailSubject">
    <vt:lpwstr>Revised ULSD Fugitive Emissions</vt:lpwstr>
  </property>
  <property fmtid="{D5CDD505-2E9C-101B-9397-08002B2CF9AE}" pid="4" name="_AuthorEmail">
    <vt:lpwstr>Marshall.G.Waller@conocophillips.com</vt:lpwstr>
  </property>
  <property fmtid="{D5CDD505-2E9C-101B-9397-08002B2CF9AE}" pid="5" name="_AuthorEmailDisplayName">
    <vt:lpwstr>Waller, Marshall:</vt:lpwstr>
  </property>
  <property fmtid="{D5CDD505-2E9C-101B-9397-08002B2CF9AE}" pid="6" name="_ReviewingToolsShownOnce">
    <vt:lpwstr/>
  </property>
</Properties>
</file>