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1" activeTab="2"/>
  </bookViews>
  <sheets>
    <sheet name="Vessel GLC and Background Calcs" sheetId="1" r:id="rId1"/>
    <sheet name="Vessel Threshold Evaluation" sheetId="2" r:id="rId2"/>
    <sheet name="Vessel TAC Modeling Inputs" sheetId="3" r:id="rId3"/>
  </sheets>
  <externalReferences>
    <externalReference r:id="rId6"/>
    <externalReference r:id="rId7"/>
    <externalReference r:id="rId8"/>
    <externalReference r:id="rId9"/>
  </externalReferences>
  <definedNames>
    <definedName name="auxfuel">'Vessel TAC Modeling Inputs'!$H$9</definedName>
    <definedName name="auxhours">'Vessel TAC Modeling Inputs'!$G$9</definedName>
    <definedName name="baselinetanks">'[1]Baseline Tank VOCs'!$A$1:$BS$42</definedName>
    <definedName name="maxannual">'Vessel TAC Modeling Inputs'!$B$10</definedName>
    <definedName name="maxglc">'Vessel GLC and Background Calcs'!$D$26</definedName>
    <definedName name="maxhourly">'Vessel TAC Modeling Inputs'!$B$9</definedName>
    <definedName name="postprojectefrtanks">'[1]Post Project Tanks - EFR'!$A$1:$BS$28</definedName>
    <definedName name="postprojectfixedtanks">'[1]Post Project Tanks - Fixed'!$A$1:$BS$11</definedName>
    <definedName name="projecttankemissions">#REF!</definedName>
    <definedName name="stackflow56h1">'[2]Combustion Source Test Data'!#REF!</definedName>
    <definedName name="Tank_Emissions_Data">'[3]Tank Summary'!$A$1:$Q$42</definedName>
    <definedName name="Tank_ID">#REF!</definedName>
  </definedNames>
  <calcPr fullCalcOnLoad="1"/>
</workbook>
</file>

<file path=xl/sharedStrings.xml><?xml version="1.0" encoding="utf-8"?>
<sst xmlns="http://schemas.openxmlformats.org/spreadsheetml/2006/main" count="134" uniqueCount="96">
  <si>
    <t>Screen 3 Input Paramters</t>
  </si>
  <si>
    <t>Point Source</t>
  </si>
  <si>
    <t>Simple Terrain</t>
  </si>
  <si>
    <t>Emission Rate (g/s)</t>
  </si>
  <si>
    <t>=</t>
  </si>
  <si>
    <t>Stack Exit Velocity (m/s)</t>
  </si>
  <si>
    <t>Stack Height (m)</t>
  </si>
  <si>
    <t>Stack Gas Exit Temp. (K)</t>
  </si>
  <si>
    <t>Stack Inside Diameter (m)</t>
  </si>
  <si>
    <t>Screen 3 Results</t>
  </si>
  <si>
    <t>Maxium Unitized Groundlevel Concentration</t>
  </si>
  <si>
    <t>at 1154 meters</t>
  </si>
  <si>
    <t>Calculated Groundlevel Concentrations</t>
  </si>
  <si>
    <t xml:space="preserve">Averaging Period Adjustment Factor </t>
  </si>
  <si>
    <t>NOx</t>
  </si>
  <si>
    <t>HC</t>
  </si>
  <si>
    <t>CO</t>
  </si>
  <si>
    <t>PM</t>
  </si>
  <si>
    <t>SOx</t>
  </si>
  <si>
    <t>Annual Emissions (lb/yr)</t>
  </si>
  <si>
    <t>Hourly Emissions (lb/hr)</t>
  </si>
  <si>
    <t>Background Concentration Max. for 1998, 1999 &amp; 2000 at Station 072 - Los Angeles County South Coastal Station</t>
  </si>
  <si>
    <t>Criteria Pollutant</t>
  </si>
  <si>
    <t>Averaging Period</t>
  </si>
  <si>
    <t>Concentration (ppm)</t>
  </si>
  <si>
    <t>Max Conc.</t>
  </si>
  <si>
    <t>(ppm)</t>
  </si>
  <si>
    <t>(ug/m3)</t>
  </si>
  <si>
    <t>NO2</t>
  </si>
  <si>
    <t>1-hr</t>
  </si>
  <si>
    <t>Annual</t>
  </si>
  <si>
    <t>8-hr</t>
  </si>
  <si>
    <t>Concentration (ug/m3)</t>
  </si>
  <si>
    <t>PM10</t>
  </si>
  <si>
    <t>24-hr</t>
  </si>
  <si>
    <t>AAM</t>
  </si>
  <si>
    <t>AGM</t>
  </si>
  <si>
    <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</si>
  <si>
    <r>
      <t>1-hr Concentration at Max. Location (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</si>
  <si>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8-hr Concentration at Max. Location (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</si>
  <si>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24-hr Concentration at Max. Location (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</si>
  <si>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Annual Concentration at Max. Location (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</si>
  <si>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Ambient Background Conc.</t>
  </si>
  <si>
    <t>Calculated Concentration</t>
  </si>
  <si>
    <t>Total Conc.</t>
  </si>
  <si>
    <t>Most Stringent Air Quality Standard</t>
  </si>
  <si>
    <t>Significant Change in Air Quality Conc.</t>
  </si>
  <si>
    <t>Above Threshold? Yes/No</t>
  </si>
  <si>
    <t>No</t>
  </si>
  <si>
    <r>
      <t xml:space="preserve">Evaluation Criteria </t>
    </r>
    <r>
      <rPr>
        <b/>
        <sz val="10"/>
        <rFont val="Arial"/>
        <family val="2"/>
      </rPr>
      <t>Bolded</t>
    </r>
  </si>
  <si>
    <t>ISCST3 Input Parameters</t>
  </si>
  <si>
    <t>Flat Terrain</t>
  </si>
  <si>
    <t>Long Beach Met Data</t>
  </si>
  <si>
    <t>Release Height (m)</t>
  </si>
  <si>
    <t>1 Point Source</t>
  </si>
  <si>
    <t>Exhaust Temperature (K)</t>
  </si>
  <si>
    <t>Bypass Calms Processing</t>
  </si>
  <si>
    <t>Exit Velocity (m/s)</t>
  </si>
  <si>
    <t>ISCST3 Modeling Results</t>
  </si>
  <si>
    <t>X-Coord</t>
  </si>
  <si>
    <t>Y-Coord</t>
  </si>
  <si>
    <t xml:space="preserve">Hours/Year </t>
  </si>
  <si>
    <t>Gallons/Year Used</t>
  </si>
  <si>
    <t>TAC</t>
  </si>
  <si>
    <t>Emissions (lb/yr)</t>
  </si>
  <si>
    <t>Emissions (lb/hr)</t>
  </si>
  <si>
    <t>Annual Emissions (g/s)</t>
  </si>
  <si>
    <t>Hourly Emissions (g/s)</t>
  </si>
  <si>
    <t>ACE ID No.</t>
  </si>
  <si>
    <t>1,3-Butadiene</t>
  </si>
  <si>
    <t>Acetaldehyde</t>
  </si>
  <si>
    <t>Acrolein</t>
  </si>
  <si>
    <t>Arsenic</t>
  </si>
  <si>
    <t>Benzene</t>
  </si>
  <si>
    <t>Cadmium</t>
  </si>
  <si>
    <t>Chromium +6</t>
  </si>
  <si>
    <t>Copper</t>
  </si>
  <si>
    <t>Ethylbenzene</t>
  </si>
  <si>
    <t>Formaldehyde</t>
  </si>
  <si>
    <t>Hexane</t>
  </si>
  <si>
    <t>Hyrochloric Acid</t>
  </si>
  <si>
    <t>Lead</t>
  </si>
  <si>
    <t>Manganese</t>
  </si>
  <si>
    <t>Mercury</t>
  </si>
  <si>
    <t>Nickel</t>
  </si>
  <si>
    <t>PAHs</t>
  </si>
  <si>
    <t>Selenium</t>
  </si>
  <si>
    <t>Toluene</t>
  </si>
  <si>
    <t>Xylenes</t>
  </si>
  <si>
    <t>(1) Based on 50 gallons per hour as reported in the Mobil Volume VII, 1998.</t>
  </si>
  <si>
    <t>(2) Emission Factors from Table B-2 of the SCAQMD Supplemental Instructions, New Reporting Procedures for AB2588 Facilities, AER Program, June 2001.</t>
  </si>
  <si>
    <r>
      <t xml:space="preserve">Fuel Usage for Auxiliary Power </t>
    </r>
    <r>
      <rPr>
        <b/>
        <vertAlign val="superscript"/>
        <sz val="10"/>
        <rFont val="Arial"/>
        <family val="2"/>
      </rPr>
      <t>(1)</t>
    </r>
  </si>
  <si>
    <r>
      <t>Max Unitized Concentration (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)</t>
    </r>
  </si>
  <si>
    <r>
      <t>Emission Factor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(lb/1000gal)</t>
    </r>
  </si>
  <si>
    <r>
      <t>Annual Concentration (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)</t>
    </r>
  </si>
  <si>
    <r>
      <t>Max. Hour Concentration (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</si>
</sst>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Helv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9.5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0" borderId="28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2" fontId="0" fillId="0" borderId="14" xfId="0" applyNumberForma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3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5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6" fillId="0" borderId="14" xfId="0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1" fontId="6" fillId="0" borderId="14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1" fontId="6" fillId="0" borderId="10" xfId="0" applyNumberFormat="1" applyFont="1" applyBorder="1" applyAlignment="1">
      <alignment vertical="center"/>
    </xf>
    <xf numFmtId="0" fontId="9" fillId="0" borderId="0" xfId="0" applyFont="1" applyAlignment="1" quotePrefix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6" fillId="0" borderId="1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1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nkCalx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rb\1936\POST%20PROJECT%20HRA\Project%20Emis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WINDOWS/TEMP/CALCS_ab2588_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rb\1936\Tank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2/nonaqmd/ultramar/final/2105Appendix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issions Imported to Access_1"/>
      <sheetName val="Emissions Imported to Access_2"/>
      <sheetName val="Max Hourly_Marsha"/>
      <sheetName val="Speciation"/>
      <sheetName val="Summary"/>
      <sheetName val="Process Rates"/>
      <sheetName val="Tail Gas Vent"/>
      <sheetName val="H_B - Process Data"/>
      <sheetName val="Combustion Source Test Data"/>
      <sheetName val="Flare Flow Data"/>
      <sheetName val="Combustion"/>
      <sheetName val="Coke Drum"/>
      <sheetName val="Fuel Dispensing"/>
      <sheetName val="Maintenance"/>
      <sheetName val="tank VOC summary"/>
      <sheetName val="tanks dbf"/>
      <sheetName val="Fixed Roof Tanks"/>
      <sheetName val="External Floating Roof Tanks"/>
      <sheetName val="Bulk Loading"/>
      <sheetName val="Drains"/>
      <sheetName val="Fugitives"/>
      <sheetName val="Lab Backup Data"/>
      <sheetName val="Lab"/>
      <sheetName val="IC Engines"/>
      <sheetName val="Cooling Tower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or Forecast Data"/>
      <sheetName val="Labor Forecast"/>
      <sheetName val="Grading"/>
      <sheetName val="Equipment"/>
      <sheetName val="Ultramar Const. Emiss. Mo.1"/>
      <sheetName val="Ultramar Const. Emiss. Mo.  4"/>
      <sheetName val="Ultramar Const. Emiss. Mo. 7"/>
      <sheetName val="Ultramar Const. Emiss. Mo.  8"/>
      <sheetName val="Const. Trip Mo. 1"/>
      <sheetName val="Const. Trip Mo. 4"/>
      <sheetName val="Const. Trip Mo. 7"/>
      <sheetName val="Const. Trip Mo. 8"/>
      <sheetName val="Emission Factor Calcs"/>
      <sheetName val="PM10 Veh. Emiss - 1"/>
      <sheetName val="PM10 Veh. Emiss - 4"/>
      <sheetName val="PM10 Veh. Emiss - 7"/>
      <sheetName val="PM10 Veh. Emiss - 8"/>
      <sheetName val="Fugitive Construction Mo. 1"/>
      <sheetName val="Fugitive Construction Mo. 4"/>
      <sheetName val="Fugitive Construction Mo. 7"/>
      <sheetName val="Fugitive Construction Mo. 8"/>
      <sheetName val="Fugitive Paint"/>
      <sheetName val="Construction Summary"/>
      <sheetName val="Refinery Fugitive Modifications"/>
      <sheetName val="Marine Tank Farm Fugitives"/>
      <sheetName val="Olympic Tank Farm Fugitives"/>
      <sheetName val="Tank Emissions"/>
      <sheetName val="Olympic Diesel Emissions"/>
      <sheetName val="Trip Emissions"/>
      <sheetName val="Gas Transport Emissions"/>
      <sheetName val="Ops Fugitive Vehicle Emissions"/>
      <sheetName val="Ship Emission Assumptions "/>
      <sheetName val="Ship Emission Calculations"/>
      <sheetName val="Emission Data"/>
    </sheetNames>
    <sheetDataSet>
      <sheetData sheetId="32">
        <row r="27">
          <cell r="D27" t="str">
            <v>Emissions from Auxiliary Power (lbs/yr)</v>
          </cell>
        </row>
        <row r="28">
          <cell r="D28" t="str">
            <v>Propulsion Type</v>
          </cell>
          <cell r="E28" t="str">
            <v>Cargo</v>
          </cell>
          <cell r="F28" t="str">
            <v>Berth Time/ Ship, hrs</v>
          </cell>
          <cell r="G28" t="str">
            <v>No. Ships</v>
          </cell>
          <cell r="H28" t="str">
            <v>Total Berth Time, hrs</v>
          </cell>
          <cell r="I28" t="str">
            <v>NOx</v>
          </cell>
          <cell r="J28" t="str">
            <v>HC</v>
          </cell>
          <cell r="K28" t="str">
            <v>CO</v>
          </cell>
          <cell r="L28" t="str">
            <v>PM</v>
          </cell>
          <cell r="M28" t="str">
            <v>SOx</v>
          </cell>
        </row>
        <row r="29">
          <cell r="D29" t="str">
            <v>Current</v>
          </cell>
        </row>
        <row r="30">
          <cell r="D30" t="str">
            <v>Motor</v>
          </cell>
          <cell r="E30" t="str">
            <v>MTBE</v>
          </cell>
          <cell r="F30">
            <v>12</v>
          </cell>
          <cell r="G30">
            <v>16</v>
          </cell>
          <cell r="H30">
            <v>192</v>
          </cell>
          <cell r="I30">
            <v>3340.7999999999997</v>
          </cell>
          <cell r="J30">
            <v>556.8</v>
          </cell>
          <cell r="K30">
            <v>518.4000000000001</v>
          </cell>
          <cell r="L30">
            <v>172.79999999999998</v>
          </cell>
          <cell r="M30">
            <v>2841.6000000000004</v>
          </cell>
        </row>
        <row r="31">
          <cell r="E31" t="str">
            <v>Blendstocks</v>
          </cell>
          <cell r="F31">
            <v>12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 t="str">
            <v>Steam</v>
          </cell>
          <cell r="E32" t="str">
            <v>MTBE</v>
          </cell>
          <cell r="F32">
            <v>12</v>
          </cell>
          <cell r="G32">
            <v>16</v>
          </cell>
          <cell r="H32">
            <v>192</v>
          </cell>
          <cell r="I32">
            <v>3763.2000000000003</v>
          </cell>
          <cell r="J32">
            <v>153.60000000000002</v>
          </cell>
          <cell r="K32">
            <v>192</v>
          </cell>
          <cell r="L32">
            <v>518.4000000000001</v>
          </cell>
          <cell r="M32">
            <v>4012.7999999999997</v>
          </cell>
        </row>
        <row r="33">
          <cell r="E33" t="str">
            <v>Blendstocks</v>
          </cell>
          <cell r="F33">
            <v>12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 t="str">
            <v>Total</v>
          </cell>
          <cell r="H34">
            <v>384</v>
          </cell>
          <cell r="I34">
            <v>7104</v>
          </cell>
          <cell r="J34">
            <v>710.4</v>
          </cell>
          <cell r="K34">
            <v>710.4000000000001</v>
          </cell>
          <cell r="L34">
            <v>691.2</v>
          </cell>
          <cell r="M34">
            <v>6854.4</v>
          </cell>
        </row>
        <row r="35">
          <cell r="D35" t="str">
            <v>Proposed</v>
          </cell>
        </row>
        <row r="36">
          <cell r="D36" t="str">
            <v>Motor</v>
          </cell>
          <cell r="E36" t="str">
            <v>Blendstocks</v>
          </cell>
          <cell r="F36">
            <v>12</v>
          </cell>
          <cell r="G36">
            <v>49</v>
          </cell>
          <cell r="H36">
            <v>588</v>
          </cell>
          <cell r="I36">
            <v>10231.199999999999</v>
          </cell>
          <cell r="J36">
            <v>1705.2</v>
          </cell>
          <cell r="K36">
            <v>1587.6000000000001</v>
          </cell>
          <cell r="L36">
            <v>529.1999999999999</v>
          </cell>
          <cell r="M36">
            <v>8702.4</v>
          </cell>
        </row>
        <row r="37">
          <cell r="E37" t="str">
            <v>Ethanol</v>
          </cell>
          <cell r="F37">
            <v>12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 t="str">
            <v>Steam</v>
          </cell>
          <cell r="E38" t="str">
            <v>Blendstocks</v>
          </cell>
          <cell r="F38">
            <v>12</v>
          </cell>
          <cell r="G38">
            <v>48</v>
          </cell>
          <cell r="H38">
            <v>576</v>
          </cell>
          <cell r="I38">
            <v>11289.6</v>
          </cell>
          <cell r="J38">
            <v>460.8</v>
          </cell>
          <cell r="K38">
            <v>576</v>
          </cell>
          <cell r="L38">
            <v>1555.2</v>
          </cell>
          <cell r="M38">
            <v>12038.4</v>
          </cell>
        </row>
        <row r="39">
          <cell r="E39" t="str">
            <v>Ethanol</v>
          </cell>
          <cell r="F39">
            <v>12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 t="str">
            <v>Total</v>
          </cell>
          <cell r="G40">
            <v>97</v>
          </cell>
          <cell r="H40">
            <v>1164</v>
          </cell>
          <cell r="I40">
            <v>21520.8</v>
          </cell>
          <cell r="J40">
            <v>2166</v>
          </cell>
          <cell r="K40">
            <v>2163.6000000000004</v>
          </cell>
          <cell r="L40">
            <v>2084.4</v>
          </cell>
          <cell r="M40">
            <v>20740.8</v>
          </cell>
        </row>
        <row r="42">
          <cell r="D42" t="str">
            <v>Increase</v>
          </cell>
          <cell r="H42">
            <v>780</v>
          </cell>
          <cell r="I42">
            <v>14416.8</v>
          </cell>
          <cell r="J42">
            <v>1455.6</v>
          </cell>
          <cell r="K42">
            <v>1453.2000000000003</v>
          </cell>
          <cell r="L42">
            <v>1393.2</v>
          </cell>
          <cell r="M42">
            <v>13886.4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34">
      <selection activeCell="B52" sqref="B52"/>
    </sheetView>
  </sheetViews>
  <sheetFormatPr defaultColWidth="9.140625" defaultRowHeight="12.75"/>
  <cols>
    <col min="1" max="1" width="20.28125" style="0" customWidth="1"/>
    <col min="2" max="2" width="20.7109375" style="0" customWidth="1"/>
    <col min="3" max="3" width="11.28125" style="0" customWidth="1"/>
    <col min="14" max="14" width="10.421875" style="0" customWidth="1"/>
    <col min="15" max="15" width="18.140625" style="0" customWidth="1"/>
    <col min="16" max="16" width="14.140625" style="0" customWidth="1"/>
    <col min="18" max="18" width="16.00390625" style="0" customWidth="1"/>
    <col min="19" max="19" width="15.00390625" style="0" customWidth="1"/>
    <col min="20" max="20" width="12.28125" style="0" customWidth="1"/>
  </cols>
  <sheetData>
    <row r="1" spans="1:10" ht="12.75" hidden="1">
      <c r="A1" s="84" t="str">
        <f>'[4]Ship Emission Calculations'!D27</f>
        <v>Emissions from Auxiliary Power (lbs/yr)</v>
      </c>
      <c r="B1" s="84">
        <f>'[4]Ship Emission Calculations'!E27</f>
        <v>0</v>
      </c>
      <c r="C1" s="84">
        <f>'[4]Ship Emission Calculations'!F27</f>
        <v>0</v>
      </c>
      <c r="D1" s="84">
        <f>'[4]Ship Emission Calculations'!G27</f>
        <v>0</v>
      </c>
      <c r="E1" s="84">
        <f>'[4]Ship Emission Calculations'!H27</f>
        <v>0</v>
      </c>
      <c r="F1" s="84">
        <f>'[4]Ship Emission Calculations'!I27</f>
        <v>0</v>
      </c>
      <c r="G1" s="84">
        <f>'[4]Ship Emission Calculations'!J27</f>
        <v>0</v>
      </c>
      <c r="H1" s="84">
        <f>'[4]Ship Emission Calculations'!K27</f>
        <v>0</v>
      </c>
      <c r="I1" s="84">
        <f>'[4]Ship Emission Calculations'!L27</f>
        <v>0</v>
      </c>
      <c r="J1" s="84">
        <f>'[4]Ship Emission Calculations'!M27</f>
        <v>0</v>
      </c>
    </row>
    <row r="2" spans="1:10" ht="39" hidden="1">
      <c r="A2" s="1" t="str">
        <f>'[4]Ship Emission Calculations'!D28</f>
        <v>Propulsion Type</v>
      </c>
      <c r="B2" s="1" t="str">
        <f>'[4]Ship Emission Calculations'!E28</f>
        <v>Cargo</v>
      </c>
      <c r="C2" s="1" t="str">
        <f>'[4]Ship Emission Calculations'!F28</f>
        <v>Berth Time/ Ship, hrs</v>
      </c>
      <c r="D2" s="1" t="str">
        <f>'[4]Ship Emission Calculations'!G28</f>
        <v>No. Ships</v>
      </c>
      <c r="E2" s="1" t="str">
        <f>'[4]Ship Emission Calculations'!H28</f>
        <v>Total Berth Time, hrs</v>
      </c>
      <c r="F2" s="2" t="str">
        <f>'[4]Ship Emission Calculations'!I28</f>
        <v>NOx</v>
      </c>
      <c r="G2" s="2" t="str">
        <f>'[4]Ship Emission Calculations'!J28</f>
        <v>HC</v>
      </c>
      <c r="H2" s="2" t="str">
        <f>'[4]Ship Emission Calculations'!K28</f>
        <v>CO</v>
      </c>
      <c r="I2" s="2" t="str">
        <f>'[4]Ship Emission Calculations'!L28</f>
        <v>PM</v>
      </c>
      <c r="J2" s="2" t="str">
        <f>'[4]Ship Emission Calculations'!M28</f>
        <v>SOx</v>
      </c>
    </row>
    <row r="3" spans="1:10" ht="12.75" hidden="1">
      <c r="A3" s="85" t="str">
        <f>'[4]Ship Emission Calculations'!D29</f>
        <v>Current</v>
      </c>
      <c r="B3" s="86">
        <f>'[4]Ship Emission Calculations'!E29</f>
        <v>0</v>
      </c>
      <c r="C3" s="86">
        <f>'[4]Ship Emission Calculations'!F29</f>
        <v>0</v>
      </c>
      <c r="D3" s="86">
        <f>'[4]Ship Emission Calculations'!G29</f>
        <v>0</v>
      </c>
      <c r="E3" s="86">
        <f>'[4]Ship Emission Calculations'!H29</f>
        <v>0</v>
      </c>
      <c r="F3" s="86">
        <f>'[4]Ship Emission Calculations'!I29</f>
        <v>0</v>
      </c>
      <c r="G3" s="86">
        <f>'[4]Ship Emission Calculations'!J29</f>
        <v>0</v>
      </c>
      <c r="H3" s="86">
        <f>'[4]Ship Emission Calculations'!K29</f>
        <v>0</v>
      </c>
      <c r="I3" s="86">
        <f>'[4]Ship Emission Calculations'!L29</f>
        <v>0</v>
      </c>
      <c r="J3" s="87">
        <f>'[4]Ship Emission Calculations'!M29</f>
        <v>0</v>
      </c>
    </row>
    <row r="4" spans="1:10" ht="12.75" hidden="1">
      <c r="A4" s="3" t="str">
        <f>'[4]Ship Emission Calculations'!D30</f>
        <v>Motor</v>
      </c>
      <c r="B4" s="4" t="str">
        <f>'[4]Ship Emission Calculations'!E30</f>
        <v>MTBE</v>
      </c>
      <c r="C4" s="5">
        <f>'[4]Ship Emission Calculations'!F30</f>
        <v>12</v>
      </c>
      <c r="D4" s="5">
        <f>'[4]Ship Emission Calculations'!G30</f>
        <v>16</v>
      </c>
      <c r="E4" s="5">
        <f>'[4]Ship Emission Calculations'!H30</f>
        <v>192</v>
      </c>
      <c r="F4" s="6">
        <f>'[4]Ship Emission Calculations'!I30</f>
        <v>3340.7999999999997</v>
      </c>
      <c r="G4" s="6">
        <f>'[4]Ship Emission Calculations'!J30</f>
        <v>556.8</v>
      </c>
      <c r="H4" s="6">
        <f>'[4]Ship Emission Calculations'!K30</f>
        <v>518.4000000000001</v>
      </c>
      <c r="I4" s="6">
        <f>'[4]Ship Emission Calculations'!L30</f>
        <v>172.79999999999998</v>
      </c>
      <c r="J4" s="6">
        <f>'[4]Ship Emission Calculations'!M30</f>
        <v>2841.6000000000004</v>
      </c>
    </row>
    <row r="5" spans="1:10" ht="12.75" hidden="1">
      <c r="A5" s="7"/>
      <c r="B5" s="4" t="str">
        <f>'[4]Ship Emission Calculations'!E31</f>
        <v>Blendstocks</v>
      </c>
      <c r="C5" s="5">
        <f>'[4]Ship Emission Calculations'!F31</f>
        <v>12</v>
      </c>
      <c r="D5" s="5">
        <f>'[4]Ship Emission Calculations'!G31</f>
        <v>0</v>
      </c>
      <c r="E5" s="5">
        <f>'[4]Ship Emission Calculations'!H31</f>
        <v>0</v>
      </c>
      <c r="F5" s="6">
        <f>'[4]Ship Emission Calculations'!I31</f>
        <v>0</v>
      </c>
      <c r="G5" s="6">
        <f>'[4]Ship Emission Calculations'!J31</f>
        <v>0</v>
      </c>
      <c r="H5" s="6">
        <f>'[4]Ship Emission Calculations'!K31</f>
        <v>0</v>
      </c>
      <c r="I5" s="6">
        <f>'[4]Ship Emission Calculations'!L31</f>
        <v>0</v>
      </c>
      <c r="J5" s="6">
        <f>'[4]Ship Emission Calculations'!M31</f>
        <v>0</v>
      </c>
    </row>
    <row r="6" spans="1:10" ht="12.75" hidden="1">
      <c r="A6" s="3" t="str">
        <f>'[4]Ship Emission Calculations'!D32</f>
        <v>Steam</v>
      </c>
      <c r="B6" s="4" t="str">
        <f>'[4]Ship Emission Calculations'!E32</f>
        <v>MTBE</v>
      </c>
      <c r="C6" s="5">
        <f>'[4]Ship Emission Calculations'!F32</f>
        <v>12</v>
      </c>
      <c r="D6" s="5">
        <f>'[4]Ship Emission Calculations'!G32</f>
        <v>16</v>
      </c>
      <c r="E6" s="5">
        <f>'[4]Ship Emission Calculations'!H32</f>
        <v>192</v>
      </c>
      <c r="F6" s="6">
        <f>'[4]Ship Emission Calculations'!I32</f>
        <v>3763.2000000000003</v>
      </c>
      <c r="G6" s="6">
        <f>'[4]Ship Emission Calculations'!J32</f>
        <v>153.60000000000002</v>
      </c>
      <c r="H6" s="6">
        <f>'[4]Ship Emission Calculations'!K32</f>
        <v>192</v>
      </c>
      <c r="I6" s="6">
        <f>'[4]Ship Emission Calculations'!L32</f>
        <v>518.4000000000001</v>
      </c>
      <c r="J6" s="6">
        <f>'[4]Ship Emission Calculations'!M32</f>
        <v>4012.7999999999997</v>
      </c>
    </row>
    <row r="7" spans="1:10" ht="12.75" hidden="1">
      <c r="A7" s="8"/>
      <c r="B7" s="9" t="str">
        <f>'[4]Ship Emission Calculations'!E33</f>
        <v>Blendstocks</v>
      </c>
      <c r="C7" s="10">
        <f>'[4]Ship Emission Calculations'!F33</f>
        <v>12</v>
      </c>
      <c r="D7" s="10">
        <f>'[4]Ship Emission Calculations'!G33</f>
        <v>0</v>
      </c>
      <c r="E7" s="5">
        <f>'[4]Ship Emission Calculations'!H33</f>
        <v>0</v>
      </c>
      <c r="F7" s="6">
        <f>'[4]Ship Emission Calculations'!I33</f>
        <v>0</v>
      </c>
      <c r="G7" s="6">
        <f>'[4]Ship Emission Calculations'!J33</f>
        <v>0</v>
      </c>
      <c r="H7" s="6">
        <f>'[4]Ship Emission Calculations'!K33</f>
        <v>0</v>
      </c>
      <c r="I7" s="6">
        <f>'[4]Ship Emission Calculations'!L33</f>
        <v>0</v>
      </c>
      <c r="J7" s="6">
        <f>'[4]Ship Emission Calculations'!M33</f>
        <v>0</v>
      </c>
    </row>
    <row r="8" spans="1:10" ht="12.75" hidden="1">
      <c r="A8" s="11" t="str">
        <f>'[4]Ship Emission Calculations'!D34</f>
        <v>Total</v>
      </c>
      <c r="B8" s="12"/>
      <c r="C8" s="13"/>
      <c r="D8" s="14">
        <f>'[4]Ship Emission Calculations'!G34</f>
        <v>0</v>
      </c>
      <c r="E8" s="14">
        <f>'[4]Ship Emission Calculations'!H34</f>
        <v>384</v>
      </c>
      <c r="F8" s="6">
        <f>'[4]Ship Emission Calculations'!I34</f>
        <v>7104</v>
      </c>
      <c r="G8" s="6">
        <f>'[4]Ship Emission Calculations'!J34</f>
        <v>710.4</v>
      </c>
      <c r="H8" s="6">
        <f>'[4]Ship Emission Calculations'!K34</f>
        <v>710.4000000000001</v>
      </c>
      <c r="I8" s="6">
        <f>'[4]Ship Emission Calculations'!L34</f>
        <v>691.2</v>
      </c>
      <c r="J8" s="6">
        <f>'[4]Ship Emission Calculations'!M34</f>
        <v>6854.4</v>
      </c>
    </row>
    <row r="9" spans="1:10" ht="12.75" hidden="1">
      <c r="A9" s="88" t="str">
        <f>'[4]Ship Emission Calculations'!D35</f>
        <v>Proposed</v>
      </c>
      <c r="B9" s="89">
        <f>'[4]Ship Emission Calculations'!E35</f>
        <v>0</v>
      </c>
      <c r="C9" s="89">
        <f>'[4]Ship Emission Calculations'!F35</f>
        <v>0</v>
      </c>
      <c r="D9" s="89">
        <f>'[4]Ship Emission Calculations'!G35</f>
        <v>0</v>
      </c>
      <c r="E9" s="86">
        <f>'[4]Ship Emission Calculations'!H35</f>
        <v>0</v>
      </c>
      <c r="F9" s="86">
        <f>'[4]Ship Emission Calculations'!I35</f>
        <v>0</v>
      </c>
      <c r="G9" s="86">
        <f>'[4]Ship Emission Calculations'!J35</f>
        <v>0</v>
      </c>
      <c r="H9" s="86">
        <f>'[4]Ship Emission Calculations'!K35</f>
        <v>0</v>
      </c>
      <c r="I9" s="86">
        <f>'[4]Ship Emission Calculations'!L35</f>
        <v>0</v>
      </c>
      <c r="J9" s="87">
        <f>'[4]Ship Emission Calculations'!M35</f>
        <v>0</v>
      </c>
    </row>
    <row r="10" spans="1:10" ht="12.75" hidden="1">
      <c r="A10" s="3" t="str">
        <f>'[4]Ship Emission Calculations'!D36</f>
        <v>Motor</v>
      </c>
      <c r="B10" s="4" t="str">
        <f>'[4]Ship Emission Calculations'!E36</f>
        <v>Blendstocks</v>
      </c>
      <c r="C10" s="5">
        <f>'[4]Ship Emission Calculations'!F36</f>
        <v>12</v>
      </c>
      <c r="D10" s="5">
        <f>'[4]Ship Emission Calculations'!G36</f>
        <v>49</v>
      </c>
      <c r="E10" s="5">
        <f>'[4]Ship Emission Calculations'!H36</f>
        <v>588</v>
      </c>
      <c r="F10" s="6">
        <f>'[4]Ship Emission Calculations'!I36</f>
        <v>10231.199999999999</v>
      </c>
      <c r="G10" s="6">
        <f>'[4]Ship Emission Calculations'!J36</f>
        <v>1705.2</v>
      </c>
      <c r="H10" s="6">
        <f>'[4]Ship Emission Calculations'!K36</f>
        <v>1587.6000000000001</v>
      </c>
      <c r="I10" s="6">
        <f>'[4]Ship Emission Calculations'!L36</f>
        <v>529.1999999999999</v>
      </c>
      <c r="J10" s="6">
        <f>'[4]Ship Emission Calculations'!M36</f>
        <v>8702.4</v>
      </c>
    </row>
    <row r="11" spans="1:10" ht="12.75" hidden="1">
      <c r="A11" s="8"/>
      <c r="B11" s="4" t="str">
        <f>'[4]Ship Emission Calculations'!E37</f>
        <v>Ethanol</v>
      </c>
      <c r="C11" s="5">
        <f>'[4]Ship Emission Calculations'!F37</f>
        <v>12</v>
      </c>
      <c r="D11" s="5">
        <f>'[4]Ship Emission Calculations'!G37</f>
        <v>0</v>
      </c>
      <c r="E11" s="5">
        <f>'[4]Ship Emission Calculations'!H37</f>
        <v>0</v>
      </c>
      <c r="F11" s="6">
        <f>'[4]Ship Emission Calculations'!I37</f>
        <v>0</v>
      </c>
      <c r="G11" s="6">
        <f>'[4]Ship Emission Calculations'!J37</f>
        <v>0</v>
      </c>
      <c r="H11" s="6">
        <f>'[4]Ship Emission Calculations'!K37</f>
        <v>0</v>
      </c>
      <c r="I11" s="6">
        <f>'[4]Ship Emission Calculations'!L37</f>
        <v>0</v>
      </c>
      <c r="J11" s="6">
        <f>'[4]Ship Emission Calculations'!M37</f>
        <v>0</v>
      </c>
    </row>
    <row r="12" spans="1:10" ht="12.75" hidden="1">
      <c r="A12" s="7" t="str">
        <f>'[4]Ship Emission Calculations'!D38</f>
        <v>Steam</v>
      </c>
      <c r="B12" s="4" t="str">
        <f>'[4]Ship Emission Calculations'!E38</f>
        <v>Blendstocks</v>
      </c>
      <c r="C12" s="5">
        <f>'[4]Ship Emission Calculations'!F38</f>
        <v>12</v>
      </c>
      <c r="D12" s="5">
        <f>'[4]Ship Emission Calculations'!G38</f>
        <v>48</v>
      </c>
      <c r="E12" s="5">
        <f>'[4]Ship Emission Calculations'!H38</f>
        <v>576</v>
      </c>
      <c r="F12" s="6">
        <f>'[4]Ship Emission Calculations'!I38</f>
        <v>11289.6</v>
      </c>
      <c r="G12" s="6">
        <f>'[4]Ship Emission Calculations'!J38</f>
        <v>460.8</v>
      </c>
      <c r="H12" s="6">
        <f>'[4]Ship Emission Calculations'!K38</f>
        <v>576</v>
      </c>
      <c r="I12" s="6">
        <f>'[4]Ship Emission Calculations'!L38</f>
        <v>1555.2</v>
      </c>
      <c r="J12" s="6">
        <f>'[4]Ship Emission Calculations'!M38</f>
        <v>12038.4</v>
      </c>
    </row>
    <row r="13" spans="1:10" ht="12.75" hidden="1">
      <c r="A13" s="8"/>
      <c r="B13" s="4" t="str">
        <f>'[4]Ship Emission Calculations'!E39</f>
        <v>Ethanol</v>
      </c>
      <c r="C13" s="5">
        <f>'[4]Ship Emission Calculations'!F39</f>
        <v>12</v>
      </c>
      <c r="D13" s="5">
        <f>'[4]Ship Emission Calculations'!G39</f>
        <v>0</v>
      </c>
      <c r="E13" s="5">
        <f>'[4]Ship Emission Calculations'!H39</f>
        <v>0</v>
      </c>
      <c r="F13" s="6">
        <f>'[4]Ship Emission Calculations'!I39</f>
        <v>0</v>
      </c>
      <c r="G13" s="6">
        <f>'[4]Ship Emission Calculations'!J39</f>
        <v>0</v>
      </c>
      <c r="H13" s="6">
        <f>'[4]Ship Emission Calculations'!K39</f>
        <v>0</v>
      </c>
      <c r="I13" s="6">
        <f>'[4]Ship Emission Calculations'!L39</f>
        <v>0</v>
      </c>
      <c r="J13" s="6">
        <f>'[4]Ship Emission Calculations'!M39</f>
        <v>0</v>
      </c>
    </row>
    <row r="14" spans="1:10" ht="12.75" hidden="1">
      <c r="A14" s="15" t="str">
        <f>'[4]Ship Emission Calculations'!D40</f>
        <v>Total</v>
      </c>
      <c r="B14" s="15"/>
      <c r="C14" s="5"/>
      <c r="D14" s="5">
        <f>'[4]Ship Emission Calculations'!G40</f>
        <v>97</v>
      </c>
      <c r="E14" s="5">
        <f>'[4]Ship Emission Calculations'!H40</f>
        <v>1164</v>
      </c>
      <c r="F14" s="6">
        <f>'[4]Ship Emission Calculations'!I40</f>
        <v>21520.8</v>
      </c>
      <c r="G14" s="6">
        <f>'[4]Ship Emission Calculations'!J40</f>
        <v>2166</v>
      </c>
      <c r="H14" s="6">
        <f>'[4]Ship Emission Calculations'!K40</f>
        <v>2163.6000000000004</v>
      </c>
      <c r="I14" s="6">
        <f>'[4]Ship Emission Calculations'!L40</f>
        <v>2084.4</v>
      </c>
      <c r="J14" s="6">
        <f>'[4]Ship Emission Calculations'!M40</f>
        <v>20740.8</v>
      </c>
    </row>
    <row r="15" ht="12.75" hidden="1"/>
    <row r="16" spans="1:10" ht="12.75" hidden="1">
      <c r="A16" t="str">
        <f>'[4]Ship Emission Calculations'!D42</f>
        <v>Increase</v>
      </c>
      <c r="E16">
        <f>'[4]Ship Emission Calculations'!H42</f>
        <v>780</v>
      </c>
      <c r="F16">
        <f>'[4]Ship Emission Calculations'!I42</f>
        <v>14416.8</v>
      </c>
      <c r="G16">
        <f>'[4]Ship Emission Calculations'!J42</f>
        <v>1455.6</v>
      </c>
      <c r="H16">
        <f>'[4]Ship Emission Calculations'!K42</f>
        <v>1453.2000000000003</v>
      </c>
      <c r="I16">
        <f>'[4]Ship Emission Calculations'!L42</f>
        <v>1393.2</v>
      </c>
      <c r="J16">
        <f>'[4]Ship Emission Calculations'!M42</f>
        <v>13886.4</v>
      </c>
    </row>
    <row r="17" ht="12.75" hidden="1"/>
    <row r="18" ht="12.75" hidden="1"/>
    <row r="19" ht="12.75" hidden="1"/>
    <row r="20" spans="1:10" ht="12.75">
      <c r="A20" s="89" t="s">
        <v>0</v>
      </c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12.75">
      <c r="A21" s="16"/>
      <c r="B21" s="17" t="s">
        <v>1</v>
      </c>
      <c r="C21" s="18"/>
      <c r="D21" s="18"/>
      <c r="E21" s="18"/>
      <c r="F21" s="18"/>
      <c r="G21" s="18"/>
      <c r="H21" s="17" t="s">
        <v>2</v>
      </c>
      <c r="I21" s="18"/>
      <c r="J21" s="9"/>
    </row>
    <row r="22" spans="1:10" ht="12.75">
      <c r="A22" s="90" t="s">
        <v>3</v>
      </c>
      <c r="B22" s="91"/>
      <c r="C22" s="19" t="s">
        <v>4</v>
      </c>
      <c r="D22" s="19">
        <v>1</v>
      </c>
      <c r="E22" s="20"/>
      <c r="F22" s="91" t="s">
        <v>5</v>
      </c>
      <c r="G22" s="91"/>
      <c r="H22" s="91"/>
      <c r="I22" s="19" t="s">
        <v>4</v>
      </c>
      <c r="J22" s="21">
        <v>6.1996</v>
      </c>
    </row>
    <row r="23" spans="1:10" ht="12.75">
      <c r="A23" s="90" t="s">
        <v>6</v>
      </c>
      <c r="B23" s="91"/>
      <c r="C23" s="19" t="s">
        <v>4</v>
      </c>
      <c r="D23" s="19">
        <v>29.8704</v>
      </c>
      <c r="E23" s="20"/>
      <c r="F23" s="91" t="s">
        <v>7</v>
      </c>
      <c r="G23" s="91"/>
      <c r="H23" s="91"/>
      <c r="I23" s="19" t="s">
        <v>4</v>
      </c>
      <c r="J23" s="21">
        <v>428.15</v>
      </c>
    </row>
    <row r="24" spans="1:10" ht="12.75">
      <c r="A24" s="101" t="s">
        <v>8</v>
      </c>
      <c r="B24" s="102"/>
      <c r="C24" s="22" t="s">
        <v>4</v>
      </c>
      <c r="D24" s="22">
        <v>1.9812</v>
      </c>
      <c r="E24" s="23"/>
      <c r="F24" s="23"/>
      <c r="G24" s="23"/>
      <c r="H24" s="23"/>
      <c r="I24" s="23"/>
      <c r="J24" s="24"/>
    </row>
    <row r="25" spans="1:7" ht="12.75">
      <c r="A25" s="89" t="s">
        <v>9</v>
      </c>
      <c r="B25" s="89"/>
      <c r="C25" s="89"/>
      <c r="D25" s="89"/>
      <c r="E25" s="89"/>
      <c r="F25" s="89"/>
      <c r="G25" s="89"/>
    </row>
    <row r="26" spans="1:7" ht="15">
      <c r="A26" s="25" t="s">
        <v>10</v>
      </c>
      <c r="B26" s="12"/>
      <c r="C26" s="13" t="s">
        <v>4</v>
      </c>
      <c r="D26" s="12">
        <v>11.64</v>
      </c>
      <c r="E26" s="26" t="s">
        <v>37</v>
      </c>
      <c r="F26" s="12" t="s">
        <v>11</v>
      </c>
      <c r="G26" s="4"/>
    </row>
    <row r="28" spans="1:8" ht="13.5" customHeight="1" thickBot="1">
      <c r="A28" s="103" t="s">
        <v>12</v>
      </c>
      <c r="B28" s="103"/>
      <c r="C28" s="103"/>
      <c r="D28" s="103"/>
      <c r="E28" s="103"/>
      <c r="F28" s="103"/>
      <c r="G28" s="103"/>
      <c r="H28" s="103"/>
    </row>
    <row r="29" spans="1:8" ht="53.25" thickBot="1">
      <c r="A29" s="27"/>
      <c r="B29" s="28"/>
      <c r="C29" s="29" t="s">
        <v>13</v>
      </c>
      <c r="D29" s="30" t="s">
        <v>14</v>
      </c>
      <c r="E29" s="30" t="s">
        <v>15</v>
      </c>
      <c r="F29" s="30" t="s">
        <v>16</v>
      </c>
      <c r="G29" s="30" t="s">
        <v>17</v>
      </c>
      <c r="H29" s="31" t="s">
        <v>18</v>
      </c>
    </row>
    <row r="30" spans="1:8" ht="15" customHeight="1">
      <c r="A30" s="8" t="s">
        <v>19</v>
      </c>
      <c r="B30" s="8"/>
      <c r="C30" s="20"/>
      <c r="D30" s="32">
        <f>F16</f>
        <v>14416.8</v>
      </c>
      <c r="E30" s="32">
        <f>G16</f>
        <v>1455.6</v>
      </c>
      <c r="F30" s="32">
        <f>H16</f>
        <v>1453.2000000000003</v>
      </c>
      <c r="G30" s="32">
        <f>I16</f>
        <v>1393.2</v>
      </c>
      <c r="H30" s="32">
        <f>J16</f>
        <v>13886.4</v>
      </c>
    </row>
    <row r="31" spans="1:8" ht="15" customHeight="1">
      <c r="A31" s="15" t="s">
        <v>20</v>
      </c>
      <c r="B31" s="15"/>
      <c r="C31" s="15"/>
      <c r="D31" s="33">
        <f>D30/8760</f>
        <v>1.6457534246575343</v>
      </c>
      <c r="E31" s="33">
        <f>E30/8760</f>
        <v>0.1661643835616438</v>
      </c>
      <c r="F31" s="33">
        <f>F30/8760</f>
        <v>0.16589041095890414</v>
      </c>
      <c r="G31" s="33">
        <f>G30/8760</f>
        <v>0.15904109589041096</v>
      </c>
      <c r="H31" s="33">
        <f>H30/8760</f>
        <v>1.5852054794520547</v>
      </c>
    </row>
    <row r="32" spans="1:8" ht="15" customHeight="1">
      <c r="A32" s="82" t="s">
        <v>38</v>
      </c>
      <c r="B32" s="83"/>
      <c r="C32" s="3">
        <v>1</v>
      </c>
      <c r="D32" s="34">
        <f>maxglc*D31</f>
        <v>19.1565698630137</v>
      </c>
      <c r="E32" s="34">
        <f>maxglc*E31</f>
        <v>1.934153424657534</v>
      </c>
      <c r="F32" s="34">
        <f>maxglc*F31</f>
        <v>1.9309643835616443</v>
      </c>
      <c r="G32" s="34">
        <f>maxglc*G31</f>
        <v>1.8512383561643837</v>
      </c>
      <c r="H32" s="34">
        <f>maxglc*H31</f>
        <v>18.451791780821917</v>
      </c>
    </row>
    <row r="33" spans="1:8" ht="15" customHeight="1">
      <c r="A33" s="82" t="s">
        <v>39</v>
      </c>
      <c r="B33" s="83"/>
      <c r="C33" s="16">
        <v>0.7</v>
      </c>
      <c r="D33" s="34"/>
      <c r="E33" s="34"/>
      <c r="F33" s="34">
        <f>F$31*$C33*maxglc</f>
        <v>1.3516750684931509</v>
      </c>
      <c r="G33" s="34"/>
      <c r="H33" s="34"/>
    </row>
    <row r="34" spans="1:8" ht="15" customHeight="1">
      <c r="A34" s="82" t="s">
        <v>40</v>
      </c>
      <c r="B34" s="83"/>
      <c r="C34" s="16">
        <v>0.4</v>
      </c>
      <c r="D34" s="34"/>
      <c r="E34" s="34"/>
      <c r="F34" s="34"/>
      <c r="G34" s="34">
        <f>G$31*$C34*maxglc</f>
        <v>0.7404953424657535</v>
      </c>
      <c r="H34" s="34"/>
    </row>
    <row r="35" spans="1:8" ht="15" customHeight="1">
      <c r="A35" s="82" t="s">
        <v>41</v>
      </c>
      <c r="B35" s="83"/>
      <c r="C35" s="15">
        <v>0.1</v>
      </c>
      <c r="D35" s="35">
        <f>D$31*$C35*maxglc</f>
        <v>1.9156569863013702</v>
      </c>
      <c r="E35" s="35">
        <f>E$31*$C35*maxglc</f>
        <v>0.19341534246575343</v>
      </c>
      <c r="F35" s="35">
        <f>F$31*$C35*maxglc</f>
        <v>0.19309643835616444</v>
      </c>
      <c r="G35" s="35">
        <f>G$31*$C35*maxglc</f>
        <v>0.1851238356164384</v>
      </c>
      <c r="H35" s="35">
        <f>H$31*$C35*maxglc</f>
        <v>1.8451791780821918</v>
      </c>
    </row>
    <row r="36" ht="8.25" customHeight="1"/>
    <row r="38" spans="1:10" ht="13.5" thickBot="1">
      <c r="A38" s="97" t="s">
        <v>21</v>
      </c>
      <c r="B38" s="97"/>
      <c r="C38" s="97"/>
      <c r="D38" s="97"/>
      <c r="E38" s="97"/>
      <c r="F38" s="97"/>
      <c r="G38" s="97"/>
      <c r="H38" s="97"/>
      <c r="I38" s="97"/>
      <c r="J38" s="97"/>
    </row>
    <row r="39" spans="2:21" ht="41.25" customHeight="1">
      <c r="B39" s="99" t="s">
        <v>22</v>
      </c>
      <c r="C39" s="95" t="s">
        <v>23</v>
      </c>
      <c r="D39" s="92" t="s">
        <v>24</v>
      </c>
      <c r="E39" s="93"/>
      <c r="F39" s="94"/>
      <c r="G39" s="92" t="s">
        <v>25</v>
      </c>
      <c r="H39" s="104"/>
      <c r="U39" s="37"/>
    </row>
    <row r="40" spans="2:21" ht="13.5" thickBot="1">
      <c r="B40" s="100"/>
      <c r="C40" s="96"/>
      <c r="D40" s="38">
        <v>1998</v>
      </c>
      <c r="E40" s="38">
        <v>1999</v>
      </c>
      <c r="F40" s="38">
        <v>2000</v>
      </c>
      <c r="G40" s="38" t="s">
        <v>26</v>
      </c>
      <c r="H40" s="39" t="s">
        <v>27</v>
      </c>
      <c r="U40" s="37"/>
    </row>
    <row r="41" spans="2:8" ht="12.75">
      <c r="B41" s="5" t="s">
        <v>28</v>
      </c>
      <c r="C41" s="5" t="s">
        <v>29</v>
      </c>
      <c r="D41" s="40">
        <v>0.16</v>
      </c>
      <c r="E41" s="40">
        <v>0.15</v>
      </c>
      <c r="F41" s="40">
        <v>0.14</v>
      </c>
      <c r="G41" s="15">
        <f>MAX(D41:F41)</f>
        <v>0.16</v>
      </c>
      <c r="H41" s="35">
        <f>G41*46.01/0.0224*273/297</f>
        <v>302.0858585858586</v>
      </c>
    </row>
    <row r="42" spans="2:8" ht="12.75">
      <c r="B42" s="5"/>
      <c r="C42" s="5" t="s">
        <v>30</v>
      </c>
      <c r="D42" s="40">
        <v>0.0339</v>
      </c>
      <c r="E42" s="40">
        <v>0.0342</v>
      </c>
      <c r="F42" s="40">
        <v>0.0313</v>
      </c>
      <c r="G42" s="15">
        <f>MAX(D42:F42)</f>
        <v>0.0342</v>
      </c>
      <c r="H42" s="35">
        <f>G42*46.01/0.0224*273/297</f>
        <v>64.57085227272728</v>
      </c>
    </row>
    <row r="43" spans="2:8" ht="12.75">
      <c r="B43" s="5"/>
      <c r="C43" s="15"/>
      <c r="D43" s="40"/>
      <c r="E43" s="40"/>
      <c r="F43" s="40"/>
      <c r="G43" s="15"/>
      <c r="H43" s="15"/>
    </row>
    <row r="44" spans="2:8" ht="12.75">
      <c r="B44" s="41" t="s">
        <v>16</v>
      </c>
      <c r="C44" s="41" t="s">
        <v>29</v>
      </c>
      <c r="D44" s="42">
        <v>8</v>
      </c>
      <c r="E44" s="42">
        <v>7</v>
      </c>
      <c r="F44" s="42">
        <v>10</v>
      </c>
      <c r="G44" s="8">
        <f>MAX(D44:F44)</f>
        <v>10</v>
      </c>
      <c r="H44" s="32">
        <f>G44*28.01/0.0224*273/297</f>
        <v>11494.002525252525</v>
      </c>
    </row>
    <row r="45" spans="2:8" ht="12.75">
      <c r="B45" s="5"/>
      <c r="C45" s="5" t="s">
        <v>31</v>
      </c>
      <c r="D45" s="40">
        <v>6.6</v>
      </c>
      <c r="E45" s="40">
        <v>5.4</v>
      </c>
      <c r="F45" s="40">
        <v>5.8</v>
      </c>
      <c r="G45" s="15">
        <f>MAX(D45:F45)</f>
        <v>6.6</v>
      </c>
      <c r="H45" s="35">
        <f>G45*28.01/0.0224*273/297</f>
        <v>7586.041666666667</v>
      </c>
    </row>
    <row r="46" spans="2:8" ht="12.75">
      <c r="B46" s="5"/>
      <c r="C46" s="5"/>
      <c r="D46" s="15"/>
      <c r="E46" s="15"/>
      <c r="F46" s="15"/>
      <c r="G46" s="15"/>
      <c r="H46" s="15"/>
    </row>
    <row r="47" spans="2:8" ht="12.75">
      <c r="B47" s="5"/>
      <c r="C47" s="98" t="s">
        <v>32</v>
      </c>
      <c r="D47" s="86"/>
      <c r="E47" s="86"/>
      <c r="F47" s="86"/>
      <c r="G47" s="86"/>
      <c r="H47" s="87"/>
    </row>
    <row r="48" spans="2:8" ht="12.75">
      <c r="B48" s="5" t="s">
        <v>33</v>
      </c>
      <c r="C48" s="5" t="s">
        <v>34</v>
      </c>
      <c r="D48" s="40">
        <v>69</v>
      </c>
      <c r="E48" s="15">
        <v>79</v>
      </c>
      <c r="F48" s="40">
        <v>105</v>
      </c>
      <c r="G48" s="15"/>
      <c r="H48" s="15">
        <f>MAX(D48:F48)</f>
        <v>105</v>
      </c>
    </row>
    <row r="49" spans="2:8" ht="12.75">
      <c r="B49" s="15"/>
      <c r="C49" s="5" t="s">
        <v>35</v>
      </c>
      <c r="D49" s="40">
        <v>32.3</v>
      </c>
      <c r="E49" s="15">
        <v>38.9</v>
      </c>
      <c r="F49" s="40">
        <v>37.6</v>
      </c>
      <c r="G49" s="15"/>
      <c r="H49" s="15">
        <f>MAX(D49:F49)</f>
        <v>38.9</v>
      </c>
    </row>
    <row r="50" spans="2:8" ht="12.75">
      <c r="B50" s="15"/>
      <c r="C50" s="5" t="s">
        <v>36</v>
      </c>
      <c r="D50" s="40">
        <v>29.2</v>
      </c>
      <c r="E50" s="15">
        <v>36.4</v>
      </c>
      <c r="F50" s="40">
        <v>34</v>
      </c>
      <c r="G50" s="15"/>
      <c r="H50" s="15">
        <f>MAX(D50:F50)</f>
        <v>36.4</v>
      </c>
    </row>
  </sheetData>
  <sheetProtection/>
  <mergeCells count="21">
    <mergeCell ref="C47:H47"/>
    <mergeCell ref="B39:B40"/>
    <mergeCell ref="F22:H22"/>
    <mergeCell ref="F23:H23"/>
    <mergeCell ref="A23:B23"/>
    <mergeCell ref="A24:B24"/>
    <mergeCell ref="A28:H28"/>
    <mergeCell ref="A35:B35"/>
    <mergeCell ref="A25:G25"/>
    <mergeCell ref="G39:H39"/>
    <mergeCell ref="D39:F39"/>
    <mergeCell ref="C39:C40"/>
    <mergeCell ref="A38:J38"/>
    <mergeCell ref="A32:B32"/>
    <mergeCell ref="A33:B33"/>
    <mergeCell ref="A34:B34"/>
    <mergeCell ref="A1:J1"/>
    <mergeCell ref="A3:J3"/>
    <mergeCell ref="A9:J9"/>
    <mergeCell ref="A22:B22"/>
    <mergeCell ref="A20:J20"/>
  </mergeCells>
  <printOptions horizontalCentered="1"/>
  <pageMargins left="0.75" right="0.5" top="1.2" bottom="0.5" header="0.5" footer="0.4"/>
  <pageSetup horizontalDpi="400" verticalDpi="400" orientation="landscape" r:id="rId1"/>
  <headerFooter alignWithMargins="0">
    <oddHeader>&amp;C&amp;"Arial,Bold"&amp;12TABLE B-1&amp;8
&amp;12Ultramar Vessel Maximum Grounlevel and Criteria Pollutant Background Concentrations</oddHeader>
    <oddFooter>&amp;L&amp;8n:\2105\&amp;F:&amp;A&amp;R&amp;8&amp;D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A20" sqref="A20:J50"/>
    </sheetView>
  </sheetViews>
  <sheetFormatPr defaultColWidth="9.140625" defaultRowHeight="12.75"/>
  <cols>
    <col min="1" max="1" width="10.28125" style="0" customWidth="1"/>
    <col min="2" max="2" width="11.00390625" style="0" customWidth="1"/>
    <col min="3" max="3" width="12.7109375" style="0" customWidth="1"/>
    <col min="4" max="4" width="13.57421875" style="0" customWidth="1"/>
    <col min="6" max="6" width="15.28125" style="0" customWidth="1"/>
    <col min="7" max="7" width="14.28125" style="0" customWidth="1"/>
    <col min="8" max="8" width="13.00390625" style="0" customWidth="1"/>
  </cols>
  <sheetData>
    <row r="1" ht="13.5" thickBot="1"/>
    <row r="2" spans="1:8" ht="50.25" customHeight="1">
      <c r="A2" s="99" t="s">
        <v>22</v>
      </c>
      <c r="B2" s="105" t="s">
        <v>23</v>
      </c>
      <c r="C2" s="36" t="s">
        <v>42</v>
      </c>
      <c r="D2" s="36" t="s">
        <v>43</v>
      </c>
      <c r="E2" s="36" t="s">
        <v>44</v>
      </c>
      <c r="F2" s="36" t="s">
        <v>45</v>
      </c>
      <c r="G2" s="36" t="s">
        <v>46</v>
      </c>
      <c r="H2" s="43" t="s">
        <v>47</v>
      </c>
    </row>
    <row r="3" spans="1:8" ht="13.5" thickBot="1">
      <c r="A3" s="100"/>
      <c r="B3" s="106"/>
      <c r="C3" s="44" t="s">
        <v>27</v>
      </c>
      <c r="D3" s="44" t="s">
        <v>27</v>
      </c>
      <c r="E3" s="44" t="s">
        <v>27</v>
      </c>
      <c r="F3" s="44" t="s">
        <v>27</v>
      </c>
      <c r="G3" s="44" t="s">
        <v>27</v>
      </c>
      <c r="H3" s="45"/>
    </row>
    <row r="4" spans="1:8" ht="12.75">
      <c r="A4" s="8" t="s">
        <v>28</v>
      </c>
      <c r="B4" s="41" t="s">
        <v>29</v>
      </c>
      <c r="C4" s="46">
        <f>'Vessel GLC and Background Calcs'!H41</f>
        <v>302.0858585858586</v>
      </c>
      <c r="D4" s="46">
        <f>'Vessel GLC and Background Calcs'!D32</f>
        <v>19.1565698630137</v>
      </c>
      <c r="E4" s="47">
        <f>C4+D4</f>
        <v>321.2424284488723</v>
      </c>
      <c r="F4" s="48">
        <v>500</v>
      </c>
      <c r="G4" s="41">
        <v>20</v>
      </c>
      <c r="H4" s="41" t="s">
        <v>48</v>
      </c>
    </row>
    <row r="5" spans="1:8" ht="12.75">
      <c r="A5" s="15"/>
      <c r="B5" s="5" t="s">
        <v>30</v>
      </c>
      <c r="C5" s="6">
        <f>'Vessel GLC and Background Calcs'!H42</f>
        <v>64.57085227272728</v>
      </c>
      <c r="D5" s="6">
        <f>'Vessel GLC and Background Calcs'!D35</f>
        <v>1.9156569863013702</v>
      </c>
      <c r="E5" s="49">
        <f>C5+D5</f>
        <v>66.48650925902865</v>
      </c>
      <c r="F5" s="50">
        <v>100</v>
      </c>
      <c r="G5" s="5">
        <v>1</v>
      </c>
      <c r="H5" s="5" t="s">
        <v>48</v>
      </c>
    </row>
    <row r="6" spans="1:8" ht="12.75">
      <c r="A6" s="15"/>
      <c r="B6" s="5"/>
      <c r="C6" s="6"/>
      <c r="D6" s="5"/>
      <c r="E6" s="5"/>
      <c r="F6" s="5"/>
      <c r="G6" s="5"/>
      <c r="H6" s="5"/>
    </row>
    <row r="7" spans="1:8" ht="12.75">
      <c r="A7" s="15" t="s">
        <v>16</v>
      </c>
      <c r="B7" s="5" t="s">
        <v>29</v>
      </c>
      <c r="C7" s="51">
        <f>'Vessel GLC and Background Calcs'!H44</f>
        <v>11494.002525252525</v>
      </c>
      <c r="D7" s="6">
        <f>'Vessel GLC and Background Calcs'!F32</f>
        <v>1.9309643835616443</v>
      </c>
      <c r="E7" s="49">
        <f>C7+D7</f>
        <v>11495.933489636087</v>
      </c>
      <c r="F7" s="50">
        <v>23000</v>
      </c>
      <c r="G7" s="5">
        <v>1100</v>
      </c>
      <c r="H7" s="5" t="s">
        <v>48</v>
      </c>
    </row>
    <row r="8" spans="1:8" ht="12.75">
      <c r="A8" s="15"/>
      <c r="B8" s="5" t="s">
        <v>31</v>
      </c>
      <c r="C8" s="6">
        <f>'Vessel GLC and Background Calcs'!H45</f>
        <v>7586.041666666667</v>
      </c>
      <c r="D8" s="49">
        <f>'Vessel GLC and Background Calcs'!F33</f>
        <v>1.3516750684931509</v>
      </c>
      <c r="E8" s="6">
        <f>C8+D8</f>
        <v>7587.39334173516</v>
      </c>
      <c r="F8" s="5">
        <v>10000</v>
      </c>
      <c r="G8" s="50">
        <v>500</v>
      </c>
      <c r="H8" s="5" t="s">
        <v>48</v>
      </c>
    </row>
    <row r="9" spans="1:8" ht="12.75">
      <c r="A9" s="15"/>
      <c r="B9" s="5"/>
      <c r="C9" s="6"/>
      <c r="D9" s="5"/>
      <c r="E9" s="6"/>
      <c r="F9" s="5"/>
      <c r="G9" s="5"/>
      <c r="H9" s="5"/>
    </row>
    <row r="10" spans="1:8" ht="12.75">
      <c r="A10" s="15" t="s">
        <v>33</v>
      </c>
      <c r="B10" s="5" t="s">
        <v>34</v>
      </c>
      <c r="C10" s="52">
        <f>'Vessel GLC and Background Calcs'!H48</f>
        <v>105</v>
      </c>
      <c r="D10" s="49">
        <f>'Vessel GLC and Background Calcs'!G34</f>
        <v>0.7404953424657535</v>
      </c>
      <c r="E10" s="6">
        <f>C10+D10</f>
        <v>105.74049534246575</v>
      </c>
      <c r="F10" s="5">
        <v>50</v>
      </c>
      <c r="G10" s="50">
        <v>2.5</v>
      </c>
      <c r="H10" s="5" t="s">
        <v>48</v>
      </c>
    </row>
    <row r="11" spans="1:8" ht="12.75">
      <c r="A11" s="15"/>
      <c r="B11" s="5" t="s">
        <v>35</v>
      </c>
      <c r="C11" s="5">
        <f>'Vessel GLC and Background Calcs'!H49</f>
        <v>38.9</v>
      </c>
      <c r="D11" s="49">
        <f>'Vessel GLC and Background Calcs'!G35</f>
        <v>0.1851238356164384</v>
      </c>
      <c r="E11" s="6">
        <f>C11+D11</f>
        <v>39.085123835616436</v>
      </c>
      <c r="F11" s="5">
        <v>30</v>
      </c>
      <c r="G11" s="50">
        <v>1</v>
      </c>
      <c r="H11" s="5" t="s">
        <v>48</v>
      </c>
    </row>
    <row r="12" ht="12.75">
      <c r="A12" t="s">
        <v>49</v>
      </c>
    </row>
  </sheetData>
  <sheetProtection/>
  <mergeCells count="2">
    <mergeCell ref="A2:A3"/>
    <mergeCell ref="B2:B3"/>
  </mergeCells>
  <printOptions horizontalCentered="1"/>
  <pageMargins left="0.75" right="0.75" top="1" bottom="1" header="0.5" footer="0.5"/>
  <pageSetup horizontalDpi="400" verticalDpi="400" orientation="landscape" r:id="rId1"/>
  <headerFooter alignWithMargins="0">
    <oddHeader>&amp;C&amp;"Arial,Bold"&amp;12TABLE B-2
&amp;10
&amp;12Ultramar Vessel Criteria Pollutant Impacts</oddHeader>
    <oddFooter>&amp;L&amp;8n:\2105\&amp;F:&amp;A&amp;R&amp;8&amp;D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5" zoomScaleNormal="75" zoomScalePageLayoutView="0" workbookViewId="0" topLeftCell="A1">
      <selection activeCell="A7" sqref="A7:IV7"/>
    </sheetView>
  </sheetViews>
  <sheetFormatPr defaultColWidth="9.140625" defaultRowHeight="12.75"/>
  <cols>
    <col min="1" max="1" width="14.7109375" style="0" customWidth="1"/>
    <col min="2" max="2" width="17.28125" style="0" customWidth="1"/>
    <col min="3" max="3" width="11.140625" style="0" customWidth="1"/>
    <col min="4" max="4" width="11.28125" style="0" customWidth="1"/>
    <col min="5" max="5" width="12.140625" style="0" customWidth="1"/>
    <col min="6" max="6" width="12.421875" style="0" customWidth="1"/>
    <col min="7" max="7" width="15.00390625" style="0" customWidth="1"/>
    <col min="8" max="8" width="15.140625" style="0" customWidth="1"/>
    <col min="9" max="9" width="0" style="0" hidden="1" customWidth="1"/>
  </cols>
  <sheetData>
    <row r="1" ht="12.75">
      <c r="A1" s="37" t="s">
        <v>50</v>
      </c>
    </row>
    <row r="2" spans="1:7" ht="12" customHeight="1">
      <c r="A2" s="53" t="s">
        <v>51</v>
      </c>
      <c r="B2" s="54"/>
      <c r="C2" s="107" t="s">
        <v>3</v>
      </c>
      <c r="D2" s="107"/>
      <c r="E2" s="107"/>
      <c r="F2" s="55" t="s">
        <v>4</v>
      </c>
      <c r="G2" s="56">
        <v>1</v>
      </c>
    </row>
    <row r="3" spans="1:7" ht="12" customHeight="1">
      <c r="A3" s="57" t="s">
        <v>52</v>
      </c>
      <c r="B3" s="58"/>
      <c r="C3" s="108" t="s">
        <v>53</v>
      </c>
      <c r="D3" s="108"/>
      <c r="E3" s="108"/>
      <c r="F3" s="59" t="s">
        <v>4</v>
      </c>
      <c r="G3" s="60">
        <v>29.87</v>
      </c>
    </row>
    <row r="4" spans="1:7" ht="12" customHeight="1">
      <c r="A4" s="57" t="s">
        <v>54</v>
      </c>
      <c r="B4" s="58"/>
      <c r="C4" s="108" t="s">
        <v>55</v>
      </c>
      <c r="D4" s="108"/>
      <c r="E4" s="108"/>
      <c r="F4" s="59" t="s">
        <v>4</v>
      </c>
      <c r="G4" s="60">
        <v>428.15</v>
      </c>
    </row>
    <row r="5" spans="1:7" ht="12" customHeight="1">
      <c r="A5" s="57" t="s">
        <v>56</v>
      </c>
      <c r="B5" s="58"/>
      <c r="C5" s="108" t="s">
        <v>57</v>
      </c>
      <c r="D5" s="108"/>
      <c r="E5" s="108"/>
      <c r="F5" s="59" t="s">
        <v>4</v>
      </c>
      <c r="G5" s="60">
        <v>6.2</v>
      </c>
    </row>
    <row r="6" spans="1:7" ht="12" customHeight="1">
      <c r="A6" s="61"/>
      <c r="B6" s="62"/>
      <c r="C6" s="109" t="s">
        <v>8</v>
      </c>
      <c r="D6" s="109"/>
      <c r="E6" s="109"/>
      <c r="F6" s="63" t="s">
        <v>4</v>
      </c>
      <c r="G6" s="64">
        <v>1.981</v>
      </c>
    </row>
    <row r="7" spans="1:7" ht="22.5" customHeight="1" thickBot="1">
      <c r="A7" s="103" t="s">
        <v>58</v>
      </c>
      <c r="B7" s="103"/>
      <c r="C7" s="103"/>
      <c r="D7" s="103"/>
      <c r="G7" s="37" t="s">
        <v>91</v>
      </c>
    </row>
    <row r="8" spans="1:8" ht="41.25" customHeight="1" thickBot="1">
      <c r="A8" s="65" t="s">
        <v>23</v>
      </c>
      <c r="B8" s="66" t="s">
        <v>92</v>
      </c>
      <c r="C8" s="67" t="s">
        <v>59</v>
      </c>
      <c r="D8" s="68" t="s">
        <v>60</v>
      </c>
      <c r="G8" s="69" t="s">
        <v>61</v>
      </c>
      <c r="H8" s="70" t="s">
        <v>62</v>
      </c>
    </row>
    <row r="9" spans="1:8" ht="12.75">
      <c r="A9" s="8" t="s">
        <v>29</v>
      </c>
      <c r="B9" s="8">
        <v>11.68921</v>
      </c>
      <c r="C9" s="8">
        <v>1000</v>
      </c>
      <c r="D9" s="8">
        <v>600</v>
      </c>
      <c r="G9" s="8">
        <f>'[4]Ship Emission Calculations'!$H$40</f>
        <v>1164</v>
      </c>
      <c r="H9" s="8">
        <f>G9*50</f>
        <v>58200</v>
      </c>
    </row>
    <row r="10" spans="1:4" ht="12.75">
      <c r="A10" s="15" t="s">
        <v>30</v>
      </c>
      <c r="B10" s="15">
        <v>1.12075</v>
      </c>
      <c r="C10" s="15">
        <v>800</v>
      </c>
      <c r="D10" s="15">
        <v>0</v>
      </c>
    </row>
    <row r="11" ht="9.75" customHeight="1" thickBot="1"/>
    <row r="12" spans="1:9" ht="40.5" customHeight="1" thickBot="1">
      <c r="A12" s="71" t="s">
        <v>63</v>
      </c>
      <c r="B12" s="29" t="s">
        <v>93</v>
      </c>
      <c r="C12" s="29" t="s">
        <v>64</v>
      </c>
      <c r="D12" s="29" t="s">
        <v>65</v>
      </c>
      <c r="E12" s="29" t="s">
        <v>66</v>
      </c>
      <c r="F12" s="29" t="s">
        <v>67</v>
      </c>
      <c r="G12" s="29" t="s">
        <v>94</v>
      </c>
      <c r="H12" s="70" t="s">
        <v>95</v>
      </c>
      <c r="I12" s="72" t="s">
        <v>68</v>
      </c>
    </row>
    <row r="13" spans="1:9" s="77" customFormat="1" ht="12" customHeight="1">
      <c r="A13" s="73" t="s">
        <v>69</v>
      </c>
      <c r="B13" s="73">
        <v>0.2174</v>
      </c>
      <c r="C13" s="74">
        <f aca="true" t="shared" si="0" ref="C13:C32">auxfuel/1000*B13</f>
        <v>12.652680000000002</v>
      </c>
      <c r="D13" s="75">
        <f aca="true" t="shared" si="1" ref="D13:D32">C13/auxhours</f>
        <v>0.010870000000000001</v>
      </c>
      <c r="E13" s="75">
        <f aca="true" t="shared" si="2" ref="E13:E32">C13*453.6/8760/3600</f>
        <v>0.00018199060273972606</v>
      </c>
      <c r="F13" s="75">
        <f aca="true" t="shared" si="3" ref="F13:F32">D13*453.6/3600</f>
        <v>0.0013696200000000002</v>
      </c>
      <c r="G13" s="75">
        <f aca="true" t="shared" si="4" ref="G13:G32">maxannual*E13</f>
        <v>0.00020396596802054796</v>
      </c>
      <c r="H13" s="75">
        <f aca="true" t="shared" si="5" ref="H13:H32">maxhourly*F13</f>
        <v>0.0160097758002</v>
      </c>
      <c r="I13" s="76">
        <v>21</v>
      </c>
    </row>
    <row r="14" spans="1:9" s="77" customFormat="1" ht="12" customHeight="1">
      <c r="A14" s="78" t="s">
        <v>70</v>
      </c>
      <c r="B14" s="78">
        <v>0.7833</v>
      </c>
      <c r="C14" s="79">
        <f t="shared" si="0"/>
        <v>45.58806</v>
      </c>
      <c r="D14" s="80">
        <f t="shared" si="1"/>
        <v>0.039165</v>
      </c>
      <c r="E14" s="80">
        <f t="shared" si="2"/>
        <v>0.0006557186712328768</v>
      </c>
      <c r="F14" s="80">
        <f t="shared" si="3"/>
        <v>0.00493479</v>
      </c>
      <c r="G14" s="80">
        <f t="shared" si="4"/>
        <v>0.0007348967007842466</v>
      </c>
      <c r="H14" s="80">
        <f t="shared" si="5"/>
        <v>0.05768379661589999</v>
      </c>
      <c r="I14" s="77">
        <v>1</v>
      </c>
    </row>
    <row r="15" spans="1:9" s="77" customFormat="1" ht="12" customHeight="1">
      <c r="A15" s="78" t="s">
        <v>71</v>
      </c>
      <c r="B15" s="78">
        <v>0.0339</v>
      </c>
      <c r="C15" s="79">
        <f t="shared" si="0"/>
        <v>1.9729800000000002</v>
      </c>
      <c r="D15" s="80">
        <f t="shared" si="1"/>
        <v>0.0016950000000000001</v>
      </c>
      <c r="E15" s="80">
        <f t="shared" si="2"/>
        <v>2.8378479452054798E-05</v>
      </c>
      <c r="F15" s="80">
        <f t="shared" si="3"/>
        <v>0.00021357000000000003</v>
      </c>
      <c r="G15" s="80">
        <f t="shared" si="4"/>
        <v>3.180518084589041E-05</v>
      </c>
      <c r="H15" s="80">
        <f t="shared" si="5"/>
        <v>0.0024964645797</v>
      </c>
      <c r="I15" s="77">
        <v>3</v>
      </c>
    </row>
    <row r="16" spans="1:9" s="77" customFormat="1" ht="12" customHeight="1">
      <c r="A16" s="78" t="s">
        <v>72</v>
      </c>
      <c r="B16" s="78">
        <v>0.0016</v>
      </c>
      <c r="C16" s="79">
        <f t="shared" si="0"/>
        <v>0.09312000000000001</v>
      </c>
      <c r="D16" s="80">
        <f t="shared" si="1"/>
        <v>8E-05</v>
      </c>
      <c r="E16" s="80">
        <f t="shared" si="2"/>
        <v>1.3393972602739729E-06</v>
      </c>
      <c r="F16" s="80">
        <f t="shared" si="3"/>
        <v>1.0080000000000002E-05</v>
      </c>
      <c r="G16" s="80">
        <f t="shared" si="4"/>
        <v>1.501129479452055E-06</v>
      </c>
      <c r="H16" s="80">
        <f t="shared" si="5"/>
        <v>0.00011782723680000001</v>
      </c>
      <c r="I16" s="77">
        <v>10</v>
      </c>
    </row>
    <row r="17" spans="1:9" s="77" customFormat="1" ht="12" customHeight="1">
      <c r="A17" s="78" t="s">
        <v>73</v>
      </c>
      <c r="B17" s="78">
        <v>0.1863</v>
      </c>
      <c r="C17" s="79">
        <f t="shared" si="0"/>
        <v>10.84266</v>
      </c>
      <c r="D17" s="80">
        <f t="shared" si="1"/>
        <v>0.009315</v>
      </c>
      <c r="E17" s="80">
        <f t="shared" si="2"/>
        <v>0.00015595606849315072</v>
      </c>
      <c r="F17" s="80">
        <f t="shared" si="3"/>
        <v>0.00117369</v>
      </c>
      <c r="G17" s="80">
        <f t="shared" si="4"/>
        <v>0.00017478776376369867</v>
      </c>
      <c r="H17" s="80">
        <f t="shared" si="5"/>
        <v>0.013719508884899999</v>
      </c>
      <c r="I17" s="76">
        <v>13</v>
      </c>
    </row>
    <row r="18" spans="1:9" s="77" customFormat="1" ht="12" customHeight="1">
      <c r="A18" s="78" t="s">
        <v>74</v>
      </c>
      <c r="B18" s="78">
        <v>0.0015</v>
      </c>
      <c r="C18" s="79">
        <f t="shared" si="0"/>
        <v>0.0873</v>
      </c>
      <c r="D18" s="80">
        <f t="shared" si="1"/>
        <v>7.500000000000001E-05</v>
      </c>
      <c r="E18" s="80">
        <f t="shared" si="2"/>
        <v>1.2556849315068492E-06</v>
      </c>
      <c r="F18" s="80">
        <f t="shared" si="3"/>
        <v>9.450000000000001E-06</v>
      </c>
      <c r="G18" s="80">
        <f t="shared" si="4"/>
        <v>1.4073088869863012E-06</v>
      </c>
      <c r="H18" s="80">
        <f t="shared" si="5"/>
        <v>0.0001104630345</v>
      </c>
      <c r="I18" s="76">
        <v>22</v>
      </c>
    </row>
    <row r="19" spans="1:9" s="77" customFormat="1" ht="12" customHeight="1">
      <c r="A19" s="78" t="s">
        <v>75</v>
      </c>
      <c r="B19" s="78">
        <v>0.0001</v>
      </c>
      <c r="C19" s="79">
        <f t="shared" si="0"/>
        <v>0.0058200000000000005</v>
      </c>
      <c r="D19" s="80">
        <f t="shared" si="1"/>
        <v>5E-06</v>
      </c>
      <c r="E19" s="80">
        <f t="shared" si="2"/>
        <v>8.37123287671233E-08</v>
      </c>
      <c r="F19" s="80">
        <f t="shared" si="3"/>
        <v>6.300000000000001E-07</v>
      </c>
      <c r="G19" s="80">
        <f t="shared" si="4"/>
        <v>9.382059246575343E-08</v>
      </c>
      <c r="H19" s="80">
        <f t="shared" si="5"/>
        <v>7.364202300000001E-06</v>
      </c>
      <c r="I19" s="76">
        <v>36</v>
      </c>
    </row>
    <row r="20" spans="1:9" s="77" customFormat="1" ht="12" customHeight="1">
      <c r="A20" s="78" t="s">
        <v>76</v>
      </c>
      <c r="B20" s="78">
        <v>0.0041</v>
      </c>
      <c r="C20" s="79">
        <f t="shared" si="0"/>
        <v>0.23862000000000003</v>
      </c>
      <c r="D20" s="80">
        <f t="shared" si="1"/>
        <v>0.00020500000000000002</v>
      </c>
      <c r="E20" s="80">
        <f t="shared" si="2"/>
        <v>3.4322054794520556E-06</v>
      </c>
      <c r="F20" s="80">
        <f t="shared" si="3"/>
        <v>2.5830000000000005E-05</v>
      </c>
      <c r="G20" s="80">
        <f t="shared" si="4"/>
        <v>3.846644291095891E-06</v>
      </c>
      <c r="H20" s="80">
        <f t="shared" si="5"/>
        <v>0.00030193229430000004</v>
      </c>
      <c r="I20" s="76">
        <v>38</v>
      </c>
    </row>
    <row r="21" spans="1:9" s="77" customFormat="1" ht="12" customHeight="1">
      <c r="A21" s="78" t="s">
        <v>77</v>
      </c>
      <c r="B21" s="78">
        <v>0.0109</v>
      </c>
      <c r="C21" s="79">
        <f t="shared" si="0"/>
        <v>0.63438</v>
      </c>
      <c r="D21" s="80">
        <f t="shared" si="1"/>
        <v>0.000545</v>
      </c>
      <c r="E21" s="80">
        <f t="shared" si="2"/>
        <v>9.124643835616439E-06</v>
      </c>
      <c r="F21" s="80">
        <f t="shared" si="3"/>
        <v>6.867E-05</v>
      </c>
      <c r="G21" s="80">
        <f t="shared" si="4"/>
        <v>1.0226444578767123E-05</v>
      </c>
      <c r="H21" s="80">
        <f t="shared" si="5"/>
        <v>0.0008026980507</v>
      </c>
      <c r="I21" s="77">
        <v>162</v>
      </c>
    </row>
    <row r="22" spans="1:9" s="77" customFormat="1" ht="12" customHeight="1">
      <c r="A22" s="78" t="s">
        <v>78</v>
      </c>
      <c r="B22" s="78">
        <v>1.7261</v>
      </c>
      <c r="C22" s="79">
        <f t="shared" si="0"/>
        <v>100.45902000000001</v>
      </c>
      <c r="D22" s="80">
        <f t="shared" si="1"/>
        <v>0.086305</v>
      </c>
      <c r="E22" s="80">
        <f t="shared" si="2"/>
        <v>0.0014449585068493154</v>
      </c>
      <c r="F22" s="80">
        <f t="shared" si="3"/>
        <v>0.010874430000000003</v>
      </c>
      <c r="G22" s="80">
        <f t="shared" si="4"/>
        <v>0.00161943724655137</v>
      </c>
      <c r="H22" s="80">
        <f t="shared" si="5"/>
        <v>0.12711349590030002</v>
      </c>
      <c r="I22" s="76">
        <v>70</v>
      </c>
    </row>
    <row r="23" spans="1:9" s="77" customFormat="1" ht="12" customHeight="1">
      <c r="A23" s="78" t="s">
        <v>79</v>
      </c>
      <c r="B23" s="78">
        <v>0.0269</v>
      </c>
      <c r="C23" s="79">
        <f t="shared" si="0"/>
        <v>1.5655800000000002</v>
      </c>
      <c r="D23" s="80">
        <f t="shared" si="1"/>
        <v>0.001345</v>
      </c>
      <c r="E23" s="80">
        <f t="shared" si="2"/>
        <v>2.2518616438356168E-05</v>
      </c>
      <c r="F23" s="80">
        <f t="shared" si="3"/>
        <v>0.00016947000000000002</v>
      </c>
      <c r="G23" s="80">
        <f t="shared" si="4"/>
        <v>2.523773937328767E-05</v>
      </c>
      <c r="H23" s="80">
        <f t="shared" si="5"/>
        <v>0.0019809704187</v>
      </c>
      <c r="I23" s="77">
        <v>163</v>
      </c>
    </row>
    <row r="24" spans="1:9" s="77" customFormat="1" ht="12" customHeight="1">
      <c r="A24" s="78" t="s">
        <v>80</v>
      </c>
      <c r="B24" s="78">
        <v>0.1863</v>
      </c>
      <c r="C24" s="79">
        <f t="shared" si="0"/>
        <v>10.84266</v>
      </c>
      <c r="D24" s="80">
        <f t="shared" si="1"/>
        <v>0.009315</v>
      </c>
      <c r="E24" s="80">
        <f t="shared" si="2"/>
        <v>0.00015595606849315072</v>
      </c>
      <c r="F24" s="80">
        <f t="shared" si="3"/>
        <v>0.00117369</v>
      </c>
      <c r="G24" s="80">
        <f t="shared" si="4"/>
        <v>0.00017478776376369867</v>
      </c>
      <c r="H24" s="80">
        <f t="shared" si="5"/>
        <v>0.013719508884899999</v>
      </c>
      <c r="I24" s="77">
        <v>78</v>
      </c>
    </row>
    <row r="25" spans="1:9" s="77" customFormat="1" ht="12" customHeight="1">
      <c r="A25" s="78" t="s">
        <v>81</v>
      </c>
      <c r="B25" s="78">
        <v>0.0083</v>
      </c>
      <c r="C25" s="79">
        <f t="shared" si="0"/>
        <v>0.48306000000000004</v>
      </c>
      <c r="D25" s="80">
        <f t="shared" si="1"/>
        <v>0.00041500000000000006</v>
      </c>
      <c r="E25" s="80">
        <f t="shared" si="2"/>
        <v>6.948123287671234E-06</v>
      </c>
      <c r="F25" s="80">
        <f t="shared" si="3"/>
        <v>5.229000000000001E-05</v>
      </c>
      <c r="G25" s="80">
        <f t="shared" si="4"/>
        <v>7.787109174657535E-06</v>
      </c>
      <c r="H25" s="80">
        <f t="shared" si="5"/>
        <v>0.0006112287909</v>
      </c>
      <c r="I25" s="77">
        <v>83</v>
      </c>
    </row>
    <row r="26" spans="1:9" s="77" customFormat="1" ht="12" customHeight="1">
      <c r="A26" s="78" t="s">
        <v>82</v>
      </c>
      <c r="B26" s="78">
        <v>0.0031</v>
      </c>
      <c r="C26" s="79">
        <f t="shared" si="0"/>
        <v>0.18042</v>
      </c>
      <c r="D26" s="80">
        <f t="shared" si="1"/>
        <v>0.000155</v>
      </c>
      <c r="E26" s="80">
        <f t="shared" si="2"/>
        <v>2.5950821917808223E-06</v>
      </c>
      <c r="F26" s="80">
        <f t="shared" si="3"/>
        <v>1.953E-05</v>
      </c>
      <c r="G26" s="80">
        <f t="shared" si="4"/>
        <v>2.9084383664383565E-06</v>
      </c>
      <c r="H26" s="80">
        <f t="shared" si="5"/>
        <v>0.0002282902713</v>
      </c>
      <c r="I26" s="77">
        <v>85</v>
      </c>
    </row>
    <row r="27" spans="1:9" s="77" customFormat="1" ht="12" customHeight="1">
      <c r="A27" s="78" t="s">
        <v>83</v>
      </c>
      <c r="B27" s="78">
        <v>0.002</v>
      </c>
      <c r="C27" s="79">
        <f t="shared" si="0"/>
        <v>0.1164</v>
      </c>
      <c r="D27" s="80">
        <f t="shared" si="1"/>
        <v>0.0001</v>
      </c>
      <c r="E27" s="80">
        <f t="shared" si="2"/>
        <v>1.674246575342466E-06</v>
      </c>
      <c r="F27" s="80">
        <f t="shared" si="3"/>
        <v>1.2600000000000001E-05</v>
      </c>
      <c r="G27" s="80">
        <f t="shared" si="4"/>
        <v>1.8764118493150688E-06</v>
      </c>
      <c r="H27" s="80">
        <f t="shared" si="5"/>
        <v>0.000147284046</v>
      </c>
      <c r="I27" s="77">
        <v>87</v>
      </c>
    </row>
    <row r="28" spans="1:9" s="77" customFormat="1" ht="12" customHeight="1">
      <c r="A28" s="78" t="s">
        <v>84</v>
      </c>
      <c r="B28" s="78">
        <v>0.0039</v>
      </c>
      <c r="C28" s="79">
        <f t="shared" si="0"/>
        <v>0.22698</v>
      </c>
      <c r="D28" s="80">
        <f t="shared" si="1"/>
        <v>0.000195</v>
      </c>
      <c r="E28" s="80">
        <f t="shared" si="2"/>
        <v>3.2647808219178083E-06</v>
      </c>
      <c r="F28" s="80">
        <f t="shared" si="3"/>
        <v>2.457E-05</v>
      </c>
      <c r="G28" s="80">
        <f t="shared" si="4"/>
        <v>3.6590031061643833E-06</v>
      </c>
      <c r="H28" s="80">
        <f t="shared" si="5"/>
        <v>0.00028720388969999996</v>
      </c>
      <c r="I28" s="77">
        <v>111</v>
      </c>
    </row>
    <row r="29" spans="1:9" s="77" customFormat="1" ht="12" customHeight="1">
      <c r="A29" s="78" t="s">
        <v>85</v>
      </c>
      <c r="B29" s="78">
        <v>0.0559</v>
      </c>
      <c r="C29" s="79">
        <f t="shared" si="0"/>
        <v>3.25338</v>
      </c>
      <c r="D29" s="80">
        <f t="shared" si="1"/>
        <v>0.0027949999999999997</v>
      </c>
      <c r="E29" s="80">
        <f t="shared" si="2"/>
        <v>4.679519178082192E-05</v>
      </c>
      <c r="F29" s="80">
        <f t="shared" si="3"/>
        <v>0.00035216999999999996</v>
      </c>
      <c r="G29" s="80">
        <f t="shared" si="4"/>
        <v>5.244571118835616E-05</v>
      </c>
      <c r="H29" s="80">
        <f t="shared" si="5"/>
        <v>0.0041165890856999995</v>
      </c>
      <c r="I29" s="77">
        <v>130</v>
      </c>
    </row>
    <row r="30" spans="1:9" s="77" customFormat="1" ht="12" customHeight="1">
      <c r="A30" s="78" t="s">
        <v>86</v>
      </c>
      <c r="B30" s="78">
        <v>0.0022</v>
      </c>
      <c r="C30" s="79">
        <f t="shared" si="0"/>
        <v>0.12804000000000001</v>
      </c>
      <c r="D30" s="80">
        <f t="shared" si="1"/>
        <v>0.00011000000000000002</v>
      </c>
      <c r="E30" s="80">
        <f t="shared" si="2"/>
        <v>1.8416712328767127E-06</v>
      </c>
      <c r="F30" s="80">
        <f t="shared" si="3"/>
        <v>1.3860000000000003E-05</v>
      </c>
      <c r="G30" s="80">
        <f t="shared" si="4"/>
        <v>2.0640530342465755E-06</v>
      </c>
      <c r="H30" s="80">
        <f t="shared" si="5"/>
        <v>0.00016201245060000003</v>
      </c>
      <c r="I30" s="77">
        <v>137</v>
      </c>
    </row>
    <row r="31" spans="1:9" s="77" customFormat="1" ht="12" customHeight="1">
      <c r="A31" s="78" t="s">
        <v>87</v>
      </c>
      <c r="B31" s="78">
        <v>0.1054</v>
      </c>
      <c r="C31" s="79">
        <f t="shared" si="0"/>
        <v>6.1342799999999995</v>
      </c>
      <c r="D31" s="80">
        <f t="shared" si="1"/>
        <v>0.0052699999999999995</v>
      </c>
      <c r="E31" s="80">
        <f t="shared" si="2"/>
        <v>8.823279452054794E-05</v>
      </c>
      <c r="F31" s="80">
        <f t="shared" si="3"/>
        <v>0.00066402</v>
      </c>
      <c r="G31" s="80">
        <f t="shared" si="4"/>
        <v>9.88869044589041E-05</v>
      </c>
      <c r="H31" s="80">
        <f t="shared" si="5"/>
        <v>0.007761869224199999</v>
      </c>
      <c r="I31" s="77">
        <v>145</v>
      </c>
    </row>
    <row r="32" spans="1:9" s="77" customFormat="1" ht="12" customHeight="1">
      <c r="A32" s="78" t="s">
        <v>88</v>
      </c>
      <c r="B32" s="78">
        <v>0.0424</v>
      </c>
      <c r="C32" s="79">
        <f t="shared" si="0"/>
        <v>2.46768</v>
      </c>
      <c r="D32" s="80">
        <f t="shared" si="1"/>
        <v>0.00212</v>
      </c>
      <c r="E32" s="80">
        <f t="shared" si="2"/>
        <v>3.549402739726027E-05</v>
      </c>
      <c r="F32" s="80">
        <f t="shared" si="3"/>
        <v>0.00026712000000000003</v>
      </c>
      <c r="G32" s="80">
        <f t="shared" si="4"/>
        <v>3.9779931205479446E-05</v>
      </c>
      <c r="H32" s="80">
        <f t="shared" si="5"/>
        <v>0.0031224217752000003</v>
      </c>
      <c r="I32" s="77">
        <v>151</v>
      </c>
    </row>
    <row r="33" ht="12.75">
      <c r="A33" s="81" t="s">
        <v>89</v>
      </c>
    </row>
    <row r="34" ht="12.75">
      <c r="A34" s="81" t="s">
        <v>90</v>
      </c>
    </row>
  </sheetData>
  <sheetProtection/>
  <mergeCells count="6">
    <mergeCell ref="A7:D7"/>
    <mergeCell ref="C2:E2"/>
    <mergeCell ref="C3:E3"/>
    <mergeCell ref="C4:E4"/>
    <mergeCell ref="C5:E5"/>
    <mergeCell ref="C6:E6"/>
  </mergeCells>
  <printOptions horizontalCentered="1"/>
  <pageMargins left="0.75" right="0.5" top="1" bottom="0.5" header="0.5" footer="0.35"/>
  <pageSetup horizontalDpi="400" verticalDpi="400" orientation="landscape" r:id="rId1"/>
  <headerFooter alignWithMargins="0">
    <oddHeader>&amp;C&amp;"Arial,Bold"&amp;12TABLE B-3
Ultramar Vessel Toxic Air Contaminant Emissions Modeling Parameters</oddHeader>
    <oddFooter>&amp;L&amp;8n:\2105\&amp;F:&amp;A&amp;R&amp;8&amp;D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Sasaki</dc:creator>
  <cp:keywords/>
  <dc:description/>
  <cp:lastModifiedBy>dsasaki</cp:lastModifiedBy>
  <cp:lastPrinted>2002-01-17T23:30:33Z</cp:lastPrinted>
  <dcterms:created xsi:type="dcterms:W3CDTF">2002-01-17T23:20:03Z</dcterms:created>
  <dcterms:modified xsi:type="dcterms:W3CDTF">2014-08-06T19:11:16Z</dcterms:modified>
  <cp:category/>
  <cp:version/>
  <cp:contentType/>
  <cp:contentStatus/>
</cp:coreProperties>
</file>