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activeTab="1"/>
  </bookViews>
  <sheets>
    <sheet name="Criteria Pollu. Emissions" sheetId="1" r:id="rId1"/>
    <sheet name="Toxic Emissions" sheetId="2" r:id="rId2"/>
    <sheet name="EF Criteria " sheetId="3" r:id="rId3"/>
    <sheet name="Air Toxics EF" sheetId="4" r:id="rId4"/>
  </sheets>
  <externalReferences>
    <externalReference r:id="rId7"/>
  </externalReferences>
  <definedNames>
    <definedName name="_xlnm.Print_Area" localSheetId="1">'Toxic Emissions'!$A$1:$G$111</definedName>
  </definedNames>
  <calcPr fullCalcOnLoad="1"/>
</workbook>
</file>

<file path=xl/sharedStrings.xml><?xml version="1.0" encoding="utf-8"?>
<sst xmlns="http://schemas.openxmlformats.org/spreadsheetml/2006/main" count="506" uniqueCount="240">
  <si>
    <t>Maximum Firing Rate = 47,300 kW X 8250 Btu/kW-hr</t>
  </si>
  <si>
    <t>MFR</t>
  </si>
  <si>
    <t>Size</t>
  </si>
  <si>
    <t>Factor</t>
  </si>
  <si>
    <t>LHV</t>
  </si>
  <si>
    <t>HHV</t>
  </si>
  <si>
    <t>(Btu/hr)</t>
  </si>
  <si>
    <t>(kW)</t>
  </si>
  <si>
    <t>(Btu/kW-hr)</t>
  </si>
  <si>
    <t>Pollutant</t>
  </si>
  <si>
    <t>EL</t>
  </si>
  <si>
    <t>CO</t>
  </si>
  <si>
    <t>EF</t>
  </si>
  <si>
    <t>(lb/MMBtu)</t>
  </si>
  <si>
    <r>
      <t>NH</t>
    </r>
    <r>
      <rPr>
        <vertAlign val="subscript"/>
        <sz val="10"/>
        <rFont val="Arial"/>
        <family val="2"/>
      </rPr>
      <t>3</t>
    </r>
  </si>
  <si>
    <r>
      <t>VOC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</si>
  <si>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r>
      <t>NOx (NO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</si>
  <si>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2.  The heating input required is 8250 Btu/kW-hr (LHV), LM6000 GTG specifications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</si>
  <si>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t>(ppmv)</t>
  </si>
  <si>
    <r>
      <t>VOC (CH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</si>
  <si>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t>Emission</t>
  </si>
  <si>
    <t>Sulfur</t>
  </si>
  <si>
    <t>NA</t>
  </si>
  <si>
    <t>Convert Emission Limit (EL) in lb/MMBtu to Emission Factor in lb/MMscf, EF = EL x HHV (Btu/scf)</t>
  </si>
  <si>
    <t>Device ID Number:</t>
  </si>
  <si>
    <t>Process Description:</t>
  </si>
  <si>
    <t/>
  </si>
  <si>
    <t>No. of Devices:</t>
  </si>
  <si>
    <t>Process Equipment Description:</t>
  </si>
  <si>
    <t>Fuel Type:</t>
  </si>
  <si>
    <t>Process Units:</t>
  </si>
  <si>
    <t>Control Equipment:</t>
  </si>
  <si>
    <t>Yearly Emis. Est. Equation:</t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</si>
  <si>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</si>
  <si>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>Max Hourly Emis. Est. Equation:</t>
  </si>
  <si>
    <r>
      <t>F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x </t>
    </r>
    <r>
      <rPr>
        <sz val="10"/>
        <rFont val="Arial"/>
        <family val="0"/>
      </rPr>
      <t>EF</t>
    </r>
  </si>
  <si>
    <t xml:space="preserve">Parameter Symbols/Names </t>
  </si>
  <si>
    <t>Values</t>
  </si>
  <si>
    <t>Process Operation Schedule</t>
  </si>
  <si>
    <t xml:space="preserve">Species Name </t>
  </si>
  <si>
    <t>Emissions</t>
  </si>
  <si>
    <t>NOx</t>
  </si>
  <si>
    <t>Criteria</t>
  </si>
  <si>
    <t>VOC</t>
  </si>
  <si>
    <t>GE LM6000, Sprint 47.3 MW</t>
  </si>
  <si>
    <t>See below</t>
  </si>
  <si>
    <t>EF = Emission Factor</t>
  </si>
  <si>
    <t>PM10</t>
  </si>
  <si>
    <r>
      <t>SO</t>
    </r>
    <r>
      <rPr>
        <b/>
        <vertAlign val="sub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</si>
  <si>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0"/>
      </rPr>
      <t xml:space="preserve"> = Total Yearly Amount of Fuel Burned (one CT)</t>
    </r>
  </si>
  <si>
    <r>
      <t>SO</t>
    </r>
    <r>
      <rPr>
        <vertAlign val="subscript"/>
        <sz val="10"/>
        <rFont val="Arial"/>
        <family val="2"/>
      </rPr>
      <t xml:space="preserve">2  </t>
    </r>
    <r>
      <rPr>
        <vertAlign val="superscript"/>
        <sz val="10"/>
        <rFont val="Arial"/>
        <family val="2"/>
      </rPr>
      <t>(5)</t>
    </r>
  </si>
  <si>
    <t>(lb/lb-mole)</t>
  </si>
  <si>
    <t>Conc.</t>
  </si>
  <si>
    <t>(DSCF/MMBtu)</t>
  </si>
  <si>
    <t>Oxygen</t>
  </si>
  <si>
    <t>(%)</t>
  </si>
  <si>
    <t>Exhaust Vol</t>
  </si>
  <si>
    <t>MW</t>
  </si>
  <si>
    <t>Calculate Maximum Firing Rate (MFR) for the CT in Btu/hr</t>
  </si>
  <si>
    <t>Combustion Turbine #1</t>
  </si>
  <si>
    <t>1,000,000 x 379</t>
  </si>
  <si>
    <t>Total</t>
  </si>
  <si>
    <t>Fuel</t>
  </si>
  <si>
    <t>(1)  Specification provided by LA DWP from Request for Proposal dated September 25, 2000 and</t>
  </si>
  <si>
    <t>(7) EPA Method 19, 40 CFR Part 60.</t>
  </si>
  <si>
    <t>(grams/sec)</t>
  </si>
  <si>
    <r>
      <t>Convert Emission Limits (EL) from ppmv to lb/MMBtu for NOx, CO, VOC, and NH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(controlled operations).</t>
    </r>
  </si>
  <si>
    <t>(8) Emission Factor in lb/MMBtu is from AP-42, Table 3.1-1 and Table 3.1-2a.</t>
  </si>
  <si>
    <t>water-steam injection for controlled operation.</t>
  </si>
  <si>
    <t>EMISSION FACTORS</t>
  </si>
  <si>
    <t>Fuel Consumption during test</t>
  </si>
  <si>
    <t>Time</t>
  </si>
  <si>
    <t>(lbs/MMBtu)</t>
  </si>
  <si>
    <t xml:space="preserve">      S &amp; S Energy Products' Specifications sheet.</t>
  </si>
  <si>
    <r>
      <t>NOx as NO</t>
    </r>
    <r>
      <rPr>
        <vertAlign val="subscript"/>
        <sz val="10"/>
        <rFont val="Arial"/>
        <family val="2"/>
      </rPr>
      <t>2</t>
    </r>
  </si>
  <si>
    <r>
      <t>VOC as CH</t>
    </r>
    <r>
      <rPr>
        <vertAlign val="subscript"/>
        <sz val="10"/>
        <rFont val="Arial"/>
        <family val="2"/>
      </rPr>
      <t>4</t>
    </r>
  </si>
  <si>
    <r>
      <t>7.  Emission limits are assumed to be at 15%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.</t>
    </r>
  </si>
  <si>
    <t xml:space="preserve">HHV </t>
  </si>
  <si>
    <t>Convert  Emission Factors from lbs/MMBtu to lbs/MMscf</t>
  </si>
  <si>
    <r>
      <t>Emission Factors for PM10 and Sulfur Dioxide (SO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 all times</t>
    </r>
  </si>
  <si>
    <t>Remainder</t>
  </si>
  <si>
    <t xml:space="preserve">      AP-42 Combustion Turbine Emission Factor Development Document, Table 3.4-1.</t>
  </si>
  <si>
    <r>
      <t xml:space="preserve">     2 ppmv for volatile organic compounds (VOC), and 5 ppmv for ammonia (NH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for controlled operations.</t>
    </r>
  </si>
  <si>
    <t>(3) Specifications from LA DWP (Generation - 2000 Project Overview)</t>
  </si>
  <si>
    <t>(5) Taken from AP-42, Section 3.1.  Emission factors are all load emission factors</t>
  </si>
  <si>
    <t>(6) Taken from SCAQMD Title V Technical Guidance Manual, page A-20, 1998.</t>
  </si>
  <si>
    <r>
      <t xml:space="preserve">EF </t>
    </r>
    <r>
      <rPr>
        <b/>
        <vertAlign val="superscript"/>
        <sz val="10"/>
        <rFont val="Arial"/>
        <family val="2"/>
      </rPr>
      <t>(5)</t>
    </r>
  </si>
  <si>
    <r>
      <t xml:space="preserve">EL (lbs/MMBtu) = </t>
    </r>
    <r>
      <rPr>
        <b/>
        <u val="single"/>
        <sz val="10"/>
        <rFont val="Arial"/>
        <family val="2"/>
      </rPr>
      <t xml:space="preserve">Exhaust Volume x Concentration x MW of Pollutant </t>
    </r>
    <r>
      <rPr>
        <b/>
        <u val="single"/>
        <vertAlign val="superscript"/>
        <sz val="10"/>
        <rFont val="Arial"/>
        <family val="2"/>
      </rPr>
      <t>(6)</t>
    </r>
  </si>
  <si>
    <r>
      <t>PM10</t>
    </r>
    <r>
      <rPr>
        <vertAlign val="superscript"/>
        <sz val="10"/>
        <rFont val="Arial"/>
        <family val="2"/>
      </rPr>
      <t xml:space="preserve"> (5)</t>
    </r>
  </si>
  <si>
    <t xml:space="preserve">Selective Catalytic Reduction, CO Catalyst, and  </t>
  </si>
  <si>
    <t>DEVELOPMENT OF COMMISSIONING EMISSION FACTORS</t>
  </si>
  <si>
    <t>(hours)</t>
  </si>
  <si>
    <t>hours with water inection</t>
  </si>
  <si>
    <t>(lbs)</t>
  </si>
  <si>
    <t>(lbs/hr)</t>
  </si>
  <si>
    <t>COMMISSIONING SCENARIO</t>
  </si>
  <si>
    <t>No. 2 Diesel Fuel</t>
  </si>
  <si>
    <t>Mgal</t>
  </si>
  <si>
    <t>No. 2 Diesel Fuel Use by the Combustion Turbine</t>
  </si>
  <si>
    <t>lbs/Mgal</t>
  </si>
  <si>
    <t>(Btu/gal)</t>
  </si>
  <si>
    <t>Maximum Hourly Fuel Consumption Rate (Mgal) = MFR/(LHV x 1,000)</t>
  </si>
  <si>
    <t xml:space="preserve">Maximum Hourly Fuel Consumption Rate (Mgal/hr) = </t>
  </si>
  <si>
    <t>Mgal/hr</t>
  </si>
  <si>
    <t>EF (lbs/Mgal) = EF (lbs/MMBtu) x HHV (Btu/gal) / 1,000</t>
  </si>
  <si>
    <t>(lbs/Mgal)</t>
  </si>
  <si>
    <r>
      <t>Exhaust Volume (DSCF/MMBtu) = 9190 DSCF/MMBtu x 20.9/(20.9 -%O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 </t>
    </r>
    <r>
      <rPr>
        <b/>
        <vertAlign val="superscript"/>
        <sz val="10"/>
        <rFont val="Arial"/>
        <family val="2"/>
      </rPr>
      <t>(7)</t>
    </r>
  </si>
  <si>
    <t>(lb/Mgal)</t>
  </si>
  <si>
    <r>
      <t>Emission Factor for Sulfur Dioxide (SO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 xml:space="preserve"> (4)</t>
    </r>
  </si>
  <si>
    <t>Content</t>
  </si>
  <si>
    <r>
      <t xml:space="preserve">(wt %) </t>
    </r>
    <r>
      <rPr>
        <b/>
        <vertAlign val="superscript"/>
        <sz val="10"/>
        <rFont val="Arial"/>
        <family val="2"/>
      </rPr>
      <t>(5)</t>
    </r>
  </si>
  <si>
    <r>
      <t>SO</t>
    </r>
    <r>
      <rPr>
        <vertAlign val="subscript"/>
        <sz val="10"/>
        <rFont val="Arial"/>
        <family val="2"/>
      </rPr>
      <t xml:space="preserve">2  </t>
    </r>
  </si>
  <si>
    <t>1.01S</t>
  </si>
  <si>
    <r>
      <t>4.  Water injection will begin after five hours. SCR and CO catylst operation will not operate.</t>
    </r>
    <r>
      <rPr>
        <vertAlign val="superscript"/>
        <sz val="10"/>
        <rFont val="Arial"/>
        <family val="2"/>
      </rPr>
      <t>(2)</t>
    </r>
  </si>
  <si>
    <t xml:space="preserve">6.  Controlled emission limits are 5 ppmv for oxides of nitrogen (NOx), 6 ppmv for carbon monoxide (CO), </t>
  </si>
  <si>
    <r>
      <t>Heat Input</t>
    </r>
    <r>
      <rPr>
        <b/>
        <vertAlign val="superscript"/>
        <sz val="10"/>
        <rFont val="Arial"/>
        <family val="2"/>
      </rPr>
      <t xml:space="preserve"> (2)</t>
    </r>
  </si>
  <si>
    <t>0 to 5</t>
  </si>
  <si>
    <t>6 to 10</t>
  </si>
  <si>
    <t>(Mgal/hr)</t>
  </si>
  <si>
    <t>F1 = Average Fuel with no control during hour 0 to 5.</t>
  </si>
  <si>
    <t>F2 = Fuel with water injection hour 6 to 10.</t>
  </si>
  <si>
    <t>Hour 0 to 5</t>
  </si>
  <si>
    <t>Hour 6 to 10</t>
  </si>
  <si>
    <t>Commissioning</t>
  </si>
  <si>
    <t>(2) Information provided by LA DWP in an e-mail to Krishna Nand on 11/01/00.</t>
  </si>
  <si>
    <t xml:space="preserve">Stack Gas Flow Rate, ACFH = </t>
  </si>
  <si>
    <t>Stack Gas Flow (SCFH) x</t>
  </si>
  <si>
    <r>
      <t>[Stack Gas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</si>
  <si>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[Standard Temp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R)]</t>
    </r>
  </si>
  <si>
    <r>
      <t>o</t>
    </r>
    <r>
      <rPr>
        <b/>
        <sz val="10"/>
        <rFont val="Arial"/>
        <family val="2"/>
      </rPr>
      <t xml:space="preserve">R =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 + 460</t>
    </r>
  </si>
  <si>
    <r>
      <t xml:space="preserve">Standard Temp = 60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</t>
    </r>
  </si>
  <si>
    <t>Unit</t>
  </si>
  <si>
    <t>Max Firing</t>
  </si>
  <si>
    <t>Exhaust Flow</t>
  </si>
  <si>
    <t>Stack Temp.</t>
  </si>
  <si>
    <t>(WSCF/MMBtu)</t>
  </si>
  <si>
    <t>(MMBtu/hr)</t>
  </si>
  <si>
    <t>(WSCFH)</t>
  </si>
  <si>
    <r>
      <t>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F)</t>
    </r>
  </si>
  <si>
    <t>(WACFH)</t>
  </si>
  <si>
    <t>(WACFS)</t>
  </si>
  <si>
    <t>Stack Exit Velocity</t>
  </si>
  <si>
    <t>Stack Inside Diameter</t>
  </si>
  <si>
    <t>Stack Height</t>
  </si>
  <si>
    <t>(FT)</t>
  </si>
  <si>
    <t>(FT/SEC)</t>
  </si>
  <si>
    <t>(M/SEC)</t>
  </si>
  <si>
    <t>(M)</t>
  </si>
  <si>
    <r>
      <t>Exhaust Volume (WSCF/MMBtu) = 10,320 WSCF/MMBtu x 20.9/(20.9 -%O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 </t>
    </r>
  </si>
  <si>
    <r>
      <t>Stack Inside Diameter</t>
    </r>
    <r>
      <rPr>
        <b/>
        <vertAlign val="superscript"/>
        <sz val="10"/>
        <rFont val="Arial"/>
        <family val="2"/>
      </rPr>
      <t>(9)</t>
    </r>
  </si>
  <si>
    <r>
      <t>Stack Height</t>
    </r>
    <r>
      <rPr>
        <b/>
        <vertAlign val="superscript"/>
        <sz val="10"/>
        <rFont val="Arial"/>
        <family val="2"/>
      </rPr>
      <t>(9)</t>
    </r>
  </si>
  <si>
    <t>(9)  Information provided by DWP in an e-mail to Krishna Nand on 10/18/00.</t>
  </si>
  <si>
    <t>ZERO TO FIVE HOURS</t>
  </si>
  <si>
    <t>FOR COMBUSTION TURBINE AT THE VALLEY PLANT</t>
  </si>
  <si>
    <t>(No. 2 Diesel Fuel Use by the Combustion Turbine)</t>
  </si>
  <si>
    <r>
      <t>1.  The new combustion turbine (CT) is a  GE LM6000 Sprint 47.3 MW (47,300 kW) turbine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>.</t>
    </r>
  </si>
  <si>
    <r>
      <t xml:space="preserve">3.  The CT will take 10 hours to reach full power. </t>
    </r>
    <r>
      <rPr>
        <vertAlign val="superscript"/>
        <sz val="10"/>
        <rFont val="Arial"/>
        <family val="2"/>
      </rPr>
      <t>(2)</t>
    </r>
  </si>
  <si>
    <r>
      <t xml:space="preserve">5.  The CT will use No. 2 Diesel Fuel with a HHV of 139,000 Btu/gal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>.</t>
    </r>
  </si>
  <si>
    <t>DWP VALLEY STATION -- CRITERIA POLLUTANT EMISSIONS</t>
  </si>
  <si>
    <t>CT#1 0 to 5 hours</t>
  </si>
  <si>
    <t>CT#1 6 to 10 hours</t>
  </si>
  <si>
    <t>SIX TO TEN HOURS</t>
  </si>
  <si>
    <t>hours at no control</t>
  </si>
  <si>
    <t>(4)  SCR Bid specification (no. 9628) from LA DWP.</t>
  </si>
  <si>
    <t>CARB AIR TOXICS EMISSION FACTORS</t>
  </si>
  <si>
    <t>COMBUSTION TURBINES -- Diesel Fuel</t>
  </si>
  <si>
    <t xml:space="preserve">Air Toxics Emission factors are from California Air Resources Board's latest air toxics data </t>
  </si>
  <si>
    <t xml:space="preserve">base.  These emission factors are for combustion turbines equipped with SCR and CO   </t>
  </si>
  <si>
    <t>catalysts.  The data were provided by CARB on 10/12/00 (fax from Kirk Rosenkranz to Krishna</t>
  </si>
  <si>
    <t>Nand Tel. No. 916/322-7673).</t>
  </si>
  <si>
    <t xml:space="preserve">Substance </t>
  </si>
  <si>
    <t>Air Toxic</t>
  </si>
  <si>
    <t>CAS No.</t>
  </si>
  <si>
    <t>Rule 1401</t>
  </si>
  <si>
    <t>Mean Emission</t>
  </si>
  <si>
    <t>Category</t>
  </si>
  <si>
    <t>Listed Air</t>
  </si>
  <si>
    <t>Toxic (Y/N)</t>
  </si>
  <si>
    <t>(lbs/MGAL)</t>
  </si>
  <si>
    <t>PAH</t>
  </si>
  <si>
    <t>Acenaphthene (PAH)</t>
  </si>
  <si>
    <t>N</t>
  </si>
  <si>
    <t>Acenaphthylene (PAH)</t>
  </si>
  <si>
    <t>Anthracene (PAH)</t>
  </si>
  <si>
    <t>Metal</t>
  </si>
  <si>
    <t>Arsenic</t>
  </si>
  <si>
    <t>Y</t>
  </si>
  <si>
    <t>Benz(a)anthracene (PAH)</t>
  </si>
  <si>
    <t>Benzene</t>
  </si>
  <si>
    <t>Benzo(a)pyrene (PAH)</t>
  </si>
  <si>
    <t>Benzo(b)fluoranthene (PAH)</t>
  </si>
  <si>
    <t>Benzo(b+k)fluoranthene (PAH)</t>
  </si>
  <si>
    <t>---</t>
  </si>
  <si>
    <t>Benzo(g,h,i)perylene (PAH)</t>
  </si>
  <si>
    <t>Benzo(k)fluoranthene (PAH)</t>
  </si>
  <si>
    <t>Beryllium</t>
  </si>
  <si>
    <t>Cadmium</t>
  </si>
  <si>
    <t>Chrysene (PAH)</t>
  </si>
  <si>
    <t>Chromium (Hex)</t>
  </si>
  <si>
    <t>Chromium (total)</t>
  </si>
  <si>
    <t>Copper</t>
  </si>
  <si>
    <t>Dibenz(a,h)anthracene (PAH)</t>
  </si>
  <si>
    <t>Diox/Furan</t>
  </si>
  <si>
    <t>Dioxin: 4D Total</t>
  </si>
  <si>
    <t>Dioxin: 5D Total</t>
  </si>
  <si>
    <t>Dioxin: 6D Total</t>
  </si>
  <si>
    <t>Dioxin: 7D Total</t>
  </si>
  <si>
    <t xml:space="preserve">Dioxin: 8D </t>
  </si>
  <si>
    <t>Fluoranthene (PAH)</t>
  </si>
  <si>
    <t>Fluorene (PAH)</t>
  </si>
  <si>
    <t>Formaldehyde</t>
  </si>
  <si>
    <t>Furan: 4F Total</t>
  </si>
  <si>
    <t>Furan: 5F Total</t>
  </si>
  <si>
    <t>Furan: 6F Total</t>
  </si>
  <si>
    <t>Furan: 7F Total</t>
  </si>
  <si>
    <t>Furan: 8F</t>
  </si>
  <si>
    <t>Halogens</t>
  </si>
  <si>
    <t>HCL</t>
  </si>
  <si>
    <t>Indeno(1,2,3-cd)pyrene (PAH)</t>
  </si>
  <si>
    <t>Metals</t>
  </si>
  <si>
    <t>Lead</t>
  </si>
  <si>
    <t>Managanese</t>
  </si>
  <si>
    <t>Mercury</t>
  </si>
  <si>
    <t>Naphthalene (PAH)</t>
  </si>
  <si>
    <t>Nickel</t>
  </si>
  <si>
    <t>Phenanthrene PAH)</t>
  </si>
  <si>
    <t>Pyrene (PAH)</t>
  </si>
  <si>
    <t>Selenium</t>
  </si>
  <si>
    <t>Zinc</t>
  </si>
  <si>
    <t>Hour 0 to 10</t>
  </si>
  <si>
    <t>Emittent ID</t>
  </si>
  <si>
    <t>(CAS Number)</t>
  </si>
  <si>
    <t>Manganese</t>
  </si>
  <si>
    <t>1.  Controlled and Uncontrolled Air Toxics Emission Factor are identical.</t>
  </si>
  <si>
    <r>
      <t xml:space="preserve">Factor </t>
    </r>
    <r>
      <rPr>
        <b/>
        <vertAlign val="superscript"/>
        <sz val="10"/>
        <rFont val="Arial"/>
        <family val="2"/>
      </rPr>
      <t>(1)</t>
    </r>
  </si>
  <si>
    <t xml:space="preserve">    PM10 and Sulfur Dioxide emission factor is from AP-42, Table 3.1-2a.  NOx factor is GE guarantee.</t>
  </si>
  <si>
    <t>DWP VALLEY STATION --AIR TOXIC POLLUTANT EMISSIONS</t>
  </si>
  <si>
    <t>Hourly</t>
  </si>
  <si>
    <t xml:space="preserve">Total </t>
  </si>
  <si>
    <t>Hrly Emissions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</si>
</sst>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#,##0.0"/>
    <numFmt numFmtId="167" formatCode="0.000"/>
    <numFmt numFmtId="168" formatCode="#,##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double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thin"/>
      <right style="double"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33" borderId="13" xfId="0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7" fillId="33" borderId="16" xfId="0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>
      <alignment horizontal="centerContinuous"/>
    </xf>
    <xf numFmtId="0" fontId="8" fillId="33" borderId="17" xfId="0" applyFont="1" applyFill="1" applyBorder="1" applyAlignment="1">
      <alignment horizontal="centerContinuous"/>
    </xf>
    <xf numFmtId="0" fontId="7" fillId="33" borderId="18" xfId="0" applyFont="1" applyFill="1" applyBorder="1" applyAlignment="1" applyProtection="1">
      <alignment horizontal="centerContinuous"/>
      <protection/>
    </xf>
    <xf numFmtId="0" fontId="8" fillId="33" borderId="19" xfId="0" applyFont="1" applyFill="1" applyBorder="1" applyAlignment="1" applyProtection="1">
      <alignment horizontal="centerContinuous"/>
      <protection/>
    </xf>
    <xf numFmtId="0" fontId="8" fillId="33" borderId="19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4" borderId="13" xfId="0" applyFont="1" applyFill="1" applyBorder="1" applyAlignment="1" applyProtection="1">
      <alignment horizontal="left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2" fillId="34" borderId="16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 quotePrefix="1">
      <alignment horizontal="left"/>
      <protection/>
    </xf>
    <xf numFmtId="0" fontId="0" fillId="34" borderId="17" xfId="0" applyFill="1" applyBorder="1" applyAlignment="1">
      <alignment/>
    </xf>
    <xf numFmtId="0" fontId="2" fillId="34" borderId="18" xfId="0" applyFont="1" applyFill="1" applyBorder="1" applyAlignment="1" applyProtection="1">
      <alignment horizontal="left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 applyProtection="1">
      <alignment horizontal="left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 applyProtection="1">
      <alignment horizontal="left"/>
      <protection/>
    </xf>
    <xf numFmtId="0" fontId="0" fillId="0" borderId="22" xfId="0" applyBorder="1" applyAlignment="1">
      <alignment horizontal="centerContinuous"/>
    </xf>
    <xf numFmtId="0" fontId="2" fillId="0" borderId="22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0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 applyProtection="1">
      <alignment horizontal="left"/>
      <protection/>
    </xf>
    <xf numFmtId="0" fontId="2" fillId="0" borderId="33" xfId="0" applyFont="1" applyBorder="1" applyAlignment="1">
      <alignment/>
    </xf>
    <xf numFmtId="0" fontId="2" fillId="0" borderId="33" xfId="0" applyFont="1" applyBorder="1" applyAlignment="1" applyProtection="1">
      <alignment horizontal="center"/>
      <protection/>
    </xf>
    <xf numFmtId="11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2" fontId="2" fillId="0" borderId="34" xfId="0" applyNumberFormat="1" applyFont="1" applyBorder="1" applyAlignment="1" applyProtection="1">
      <alignment horizontal="center"/>
      <protection/>
    </xf>
    <xf numFmtId="2" fontId="2" fillId="0" borderId="35" xfId="0" applyNumberFormat="1" applyFont="1" applyBorder="1" applyAlignment="1" applyProtection="1">
      <alignment horizontal="center"/>
      <protection/>
    </xf>
    <xf numFmtId="166" fontId="0" fillId="0" borderId="0" xfId="0" applyNumberForma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left"/>
    </xf>
    <xf numFmtId="0" fontId="0" fillId="34" borderId="17" xfId="0" applyFill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/>
      <protection/>
    </xf>
    <xf numFmtId="4" fontId="2" fillId="0" borderId="42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4" xfId="0" applyFont="1" applyBorder="1" applyAlignment="1">
      <alignment horizontal="center"/>
    </xf>
    <xf numFmtId="2" fontId="2" fillId="0" borderId="23" xfId="0" applyNumberFormat="1" applyFont="1" applyBorder="1" applyAlignment="1" applyProtection="1">
      <alignment horizontal="center"/>
      <protection/>
    </xf>
    <xf numFmtId="2" fontId="2" fillId="0" borderId="44" xfId="0" applyNumberFormat="1" applyFont="1" applyBorder="1" applyAlignment="1" applyProtection="1">
      <alignment horizontal="center"/>
      <protection/>
    </xf>
    <xf numFmtId="2" fontId="2" fillId="0" borderId="45" xfId="0" applyNumberFormat="1" applyFont="1" applyBorder="1" applyAlignment="1" applyProtection="1">
      <alignment horizontal="center"/>
      <protection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0" fillId="1" borderId="39" xfId="0" applyFill="1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2" fontId="2" fillId="0" borderId="48" xfId="0" applyNumberFormat="1" applyFont="1" applyBorder="1" applyAlignment="1" applyProtection="1">
      <alignment horizontal="center"/>
      <protection/>
    </xf>
    <xf numFmtId="2" fontId="2" fillId="0" borderId="49" xfId="0" applyNumberFormat="1" applyFont="1" applyBorder="1" applyAlignment="1" applyProtection="1">
      <alignment horizontal="center"/>
      <protection/>
    </xf>
    <xf numFmtId="2" fontId="2" fillId="0" borderId="50" xfId="0" applyNumberFormat="1" applyFont="1" applyBorder="1" applyAlignment="1" applyProtection="1">
      <alignment horizontal="center"/>
      <protection/>
    </xf>
    <xf numFmtId="2" fontId="2" fillId="0" borderId="51" xfId="0" applyNumberFormat="1" applyFont="1" applyBorder="1" applyAlignment="1" applyProtection="1">
      <alignment horizontal="center"/>
      <protection/>
    </xf>
    <xf numFmtId="0" fontId="2" fillId="0" borderId="52" xfId="0" applyFont="1" applyBorder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1" borderId="16" xfId="0" applyFill="1" applyBorder="1" applyAlignment="1">
      <alignment/>
    </xf>
    <xf numFmtId="0" fontId="0" fillId="1" borderId="0" xfId="0" applyFill="1" applyBorder="1" applyAlignment="1">
      <alignment/>
    </xf>
    <xf numFmtId="0" fontId="0" fillId="1" borderId="17" xfId="0" applyFill="1" applyBorder="1" applyAlignment="1">
      <alignment/>
    </xf>
    <xf numFmtId="0" fontId="0" fillId="1" borderId="54" xfId="0" applyFill="1" applyBorder="1" applyAlignment="1">
      <alignment/>
    </xf>
    <xf numFmtId="0" fontId="0" fillId="1" borderId="55" xfId="0" applyFill="1" applyBorder="1" applyAlignment="1">
      <alignment/>
    </xf>
    <xf numFmtId="0" fontId="0" fillId="1" borderId="56" xfId="0" applyFill="1" applyBorder="1" applyAlignment="1">
      <alignment/>
    </xf>
    <xf numFmtId="0" fontId="0" fillId="35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55" xfId="0" applyFill="1" applyBorder="1" applyAlignment="1">
      <alignment/>
    </xf>
    <xf numFmtId="0" fontId="0" fillId="35" borderId="56" xfId="0" applyFill="1" applyBorder="1" applyAlignment="1">
      <alignment/>
    </xf>
    <xf numFmtId="0" fontId="0" fillId="0" borderId="60" xfId="0" applyBorder="1" applyAlignment="1">
      <alignment/>
    </xf>
    <xf numFmtId="0" fontId="0" fillId="0" borderId="44" xfId="0" applyBorder="1" applyAlignment="1">
      <alignment/>
    </xf>
    <xf numFmtId="0" fontId="0" fillId="0" borderId="61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 quotePrefix="1">
      <alignment horizontal="center"/>
    </xf>
    <xf numFmtId="0" fontId="0" fillId="0" borderId="3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11" fontId="0" fillId="0" borderId="43" xfId="0" applyNumberFormat="1" applyFont="1" applyBorder="1" applyAlignment="1">
      <alignment horizontal="center"/>
    </xf>
    <xf numFmtId="11" fontId="0" fillId="0" borderId="34" xfId="0" applyNumberFormat="1" applyFont="1" applyBorder="1" applyAlignment="1" applyProtection="1">
      <alignment horizontal="center"/>
      <protection/>
    </xf>
    <xf numFmtId="0" fontId="0" fillId="0" borderId="64" xfId="0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/>
    </xf>
    <xf numFmtId="0" fontId="2" fillId="0" borderId="29" xfId="0" applyFont="1" applyBorder="1" applyAlignment="1">
      <alignment/>
    </xf>
    <xf numFmtId="0" fontId="2" fillId="0" borderId="29" xfId="0" applyFont="1" applyBorder="1" applyAlignment="1" applyProtection="1">
      <alignment horizontal="center"/>
      <protection/>
    </xf>
    <xf numFmtId="11" fontId="0" fillId="0" borderId="35" xfId="0" applyNumberFormat="1" applyBorder="1" applyAlignment="1" quotePrefix="1">
      <alignment horizontal="center"/>
    </xf>
    <xf numFmtId="11" fontId="0" fillId="0" borderId="45" xfId="0" applyNumberFormat="1" applyFont="1" applyBorder="1" applyAlignment="1" applyProtection="1">
      <alignment horizontal="center"/>
      <protection/>
    </xf>
    <xf numFmtId="11" fontId="0" fillId="0" borderId="34" xfId="0" applyNumberFormat="1" applyBorder="1" applyAlignment="1" quotePrefix="1">
      <alignment horizontal="center"/>
    </xf>
    <xf numFmtId="11" fontId="0" fillId="0" borderId="44" xfId="0" applyNumberFormat="1" applyBorder="1" applyAlignment="1" quotePrefix="1">
      <alignment horizontal="center"/>
    </xf>
    <xf numFmtId="11" fontId="0" fillId="0" borderId="33" xfId="0" applyNumberFormat="1" applyBorder="1" applyAlignment="1" quotePrefix="1">
      <alignment horizontal="center"/>
    </xf>
    <xf numFmtId="11" fontId="0" fillId="0" borderId="29" xfId="0" applyNumberFormat="1" applyFont="1" applyBorder="1" applyAlignment="1" applyProtection="1">
      <alignment horizontal="center"/>
      <protection/>
    </xf>
    <xf numFmtId="11" fontId="0" fillId="0" borderId="41" xfId="0" applyNumberFormat="1" applyFont="1" applyBorder="1" applyAlignment="1">
      <alignment horizontal="center"/>
    </xf>
    <xf numFmtId="11" fontId="0" fillId="0" borderId="65" xfId="0" applyNumberFormat="1" applyFont="1" applyBorder="1" applyAlignment="1" applyProtection="1">
      <alignment horizontal="center"/>
      <protection/>
    </xf>
    <xf numFmtId="11" fontId="0" fillId="0" borderId="66" xfId="0" applyNumberFormat="1" applyFont="1" applyBorder="1" applyAlignment="1" applyProtection="1">
      <alignment horizontal="center"/>
      <protection/>
    </xf>
    <xf numFmtId="11" fontId="0" fillId="0" borderId="43" xfId="0" applyNumberFormat="1" applyFont="1" applyBorder="1" applyAlignment="1" applyProtection="1">
      <alignment horizontal="center"/>
      <protection/>
    </xf>
    <xf numFmtId="11" fontId="0" fillId="0" borderId="33" xfId="0" applyNumberFormat="1" applyFont="1" applyBorder="1" applyAlignment="1" applyProtection="1">
      <alignment horizontal="center"/>
      <protection/>
    </xf>
    <xf numFmtId="11" fontId="0" fillId="0" borderId="41" xfId="0" applyNumberFormat="1" applyFont="1" applyBorder="1" applyAlignment="1" applyProtection="1">
      <alignment horizontal="center"/>
      <protection/>
    </xf>
    <xf numFmtId="0" fontId="2" fillId="0" borderId="62" xfId="0" applyFont="1" applyBorder="1" applyAlignment="1" applyProtection="1">
      <alignment horizontal="left"/>
      <protection/>
    </xf>
    <xf numFmtId="0" fontId="2" fillId="0" borderId="45" xfId="0" applyFont="1" applyBorder="1" applyAlignment="1">
      <alignment/>
    </xf>
    <xf numFmtId="0" fontId="2" fillId="0" borderId="4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11" fontId="0" fillId="0" borderId="43" xfId="0" applyNumberFormat="1" applyBorder="1" applyAlignment="1">
      <alignment horizontal="center"/>
    </xf>
    <xf numFmtId="0" fontId="0" fillId="0" borderId="33" xfId="0" applyBorder="1" applyAlignment="1">
      <alignment/>
    </xf>
    <xf numFmtId="11" fontId="0" fillId="0" borderId="41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 quotePrefix="1">
      <alignment horizontal="center"/>
    </xf>
    <xf numFmtId="168" fontId="2" fillId="0" borderId="0" xfId="0" applyNumberFormat="1" applyFont="1" applyAlignment="1">
      <alignment horizontal="center"/>
    </xf>
    <xf numFmtId="0" fontId="7" fillId="1" borderId="67" xfId="0" applyFont="1" applyFill="1" applyBorder="1" applyAlignment="1">
      <alignment horizontal="center"/>
    </xf>
    <xf numFmtId="0" fontId="7" fillId="1" borderId="68" xfId="0" applyFont="1" applyFill="1" applyBorder="1" applyAlignment="1">
      <alignment horizontal="center"/>
    </xf>
    <xf numFmtId="0" fontId="7" fillId="1" borderId="6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7" fillId="1" borderId="10" xfId="0" applyFont="1" applyFill="1" applyBorder="1" applyAlignment="1">
      <alignment horizontal="center"/>
    </xf>
    <xf numFmtId="0" fontId="7" fillId="1" borderId="0" xfId="0" applyFont="1" applyFill="1" applyBorder="1" applyAlignment="1">
      <alignment horizontal="center"/>
    </xf>
    <xf numFmtId="0" fontId="7" fillId="1" borderId="38" xfId="0" applyFont="1" applyFill="1" applyBorder="1" applyAlignment="1">
      <alignment horizontal="center"/>
    </xf>
    <xf numFmtId="0" fontId="7" fillId="1" borderId="13" xfId="0" applyFont="1" applyFill="1" applyBorder="1" applyAlignment="1">
      <alignment horizontal="center"/>
    </xf>
    <xf numFmtId="0" fontId="7" fillId="1" borderId="14" xfId="0" applyFont="1" applyFill="1" applyBorder="1" applyAlignment="1">
      <alignment horizontal="center"/>
    </xf>
    <xf numFmtId="0" fontId="7" fillId="1" borderId="15" xfId="0" applyFont="1" applyFill="1" applyBorder="1" applyAlignment="1">
      <alignment horizontal="center"/>
    </xf>
    <xf numFmtId="0" fontId="7" fillId="1" borderId="16" xfId="0" applyFont="1" applyFill="1" applyBorder="1" applyAlignment="1">
      <alignment horizontal="center"/>
    </xf>
    <xf numFmtId="0" fontId="7" fillId="1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0</xdr:rowOff>
    </xdr:from>
    <xdr:to>
      <xdr:col>7</xdr:col>
      <xdr:colOff>0</xdr:colOff>
      <xdr:row>43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680085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43</xdr:row>
      <xdr:rowOff>0</xdr:rowOff>
    </xdr:from>
    <xdr:to>
      <xdr:col>7</xdr:col>
      <xdr:colOff>0</xdr:colOff>
      <xdr:row>43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8575" y="6800850"/>
          <a:ext cx="7610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0" y="6800850"/>
          <a:ext cx="6858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71</xdr:row>
      <xdr:rowOff>0</xdr:rowOff>
    </xdr:from>
    <xdr:to>
      <xdr:col>7</xdr:col>
      <xdr:colOff>0</xdr:colOff>
      <xdr:row>71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11315700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71</xdr:row>
      <xdr:rowOff>0</xdr:rowOff>
    </xdr:from>
    <xdr:to>
      <xdr:col>7</xdr:col>
      <xdr:colOff>0</xdr:colOff>
      <xdr:row>71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8575" y="11315700"/>
          <a:ext cx="768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0" y="11315700"/>
          <a:ext cx="6934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146</xdr:row>
      <xdr:rowOff>0</xdr:rowOff>
    </xdr:from>
    <xdr:to>
      <xdr:col>7</xdr:col>
      <xdr:colOff>0</xdr:colOff>
      <xdr:row>146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8575" y="26031825"/>
          <a:ext cx="6372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qmddev/ceqa/documents/2001/nonaqmd/ladwp/Final_EIR/valoilreadiness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ission Rates"/>
      <sheetName val="Air Toxics EF"/>
      <sheetName val="EF Criteria "/>
      <sheetName val="Stack Calc"/>
    </sheetNames>
    <sheetDataSet>
      <sheetData sheetId="1">
        <row r="17">
          <cell r="B17" t="str">
            <v>Arsenic</v>
          </cell>
          <cell r="C17">
            <v>7440382</v>
          </cell>
        </row>
        <row r="18">
          <cell r="B18" t="str">
            <v>Benz(a)anthracene (PAH)</v>
          </cell>
          <cell r="C18">
            <v>56553</v>
          </cell>
        </row>
        <row r="19">
          <cell r="B19" t="str">
            <v>Benzene</v>
          </cell>
          <cell r="C19">
            <v>71432</v>
          </cell>
        </row>
        <row r="20">
          <cell r="B20" t="str">
            <v>Benzo(a)pyrene (PAH)</v>
          </cell>
          <cell r="C20">
            <v>50328</v>
          </cell>
        </row>
        <row r="21">
          <cell r="B21" t="str">
            <v>Benzo(b)fluoranthene (PAH)</v>
          </cell>
          <cell r="C21">
            <v>205992</v>
          </cell>
        </row>
        <row r="24">
          <cell r="B24" t="str">
            <v>Benzo(k)fluoranthene (PAH)</v>
          </cell>
          <cell r="C24">
            <v>207089</v>
          </cell>
        </row>
        <row r="31">
          <cell r="B31" t="str">
            <v>Dibenz(a,h)anthracene (PAH)</v>
          </cell>
          <cell r="C31">
            <v>53703</v>
          </cell>
        </row>
        <row r="32">
          <cell r="B32" t="str">
            <v>Dioxin: 4D Total</v>
          </cell>
          <cell r="C32">
            <v>41903575</v>
          </cell>
        </row>
        <row r="33">
          <cell r="B33" t="str">
            <v>Dioxin: 5D Total</v>
          </cell>
          <cell r="C33">
            <v>36088229</v>
          </cell>
        </row>
        <row r="34">
          <cell r="B34" t="str">
            <v>Dioxin: 6D Total</v>
          </cell>
          <cell r="C34">
            <v>34465468</v>
          </cell>
        </row>
        <row r="35">
          <cell r="B35" t="str">
            <v>Dioxin: 7D Total</v>
          </cell>
          <cell r="C35">
            <v>37871004</v>
          </cell>
        </row>
        <row r="36">
          <cell r="B36" t="str">
            <v>Dioxin: 8D </v>
          </cell>
          <cell r="C36">
            <v>3268879</v>
          </cell>
        </row>
        <row r="39">
          <cell r="B39" t="str">
            <v>Formaldehyde</v>
          </cell>
          <cell r="C39">
            <v>50000</v>
          </cell>
        </row>
        <row r="40">
          <cell r="B40" t="str">
            <v>Furan: 4F Total</v>
          </cell>
          <cell r="C40">
            <v>55722275</v>
          </cell>
        </row>
        <row r="41">
          <cell r="B41" t="str">
            <v>Furan: 5F Total</v>
          </cell>
          <cell r="C41">
            <v>30402154</v>
          </cell>
        </row>
        <row r="42">
          <cell r="B42" t="str">
            <v>Furan: 6F Total</v>
          </cell>
          <cell r="C42">
            <v>55684941</v>
          </cell>
        </row>
        <row r="43">
          <cell r="B43" t="str">
            <v>Furan: 7F Total</v>
          </cell>
          <cell r="C43">
            <v>38998753</v>
          </cell>
        </row>
        <row r="44">
          <cell r="B44" t="str">
            <v>Furan: 8F</v>
          </cell>
          <cell r="C44">
            <v>39001020</v>
          </cell>
        </row>
        <row r="45">
          <cell r="B45" t="str">
            <v>HCL</v>
          </cell>
          <cell r="C45">
            <v>7647010</v>
          </cell>
        </row>
        <row r="46">
          <cell r="B46" t="str">
            <v>Indeno(1,2,3-cd)pyrene (PAH)</v>
          </cell>
          <cell r="C46">
            <v>193395</v>
          </cell>
        </row>
        <row r="47">
          <cell r="B47" t="str">
            <v>Lead</v>
          </cell>
          <cell r="C47">
            <v>7439921</v>
          </cell>
        </row>
        <row r="48">
          <cell r="C48">
            <v>7439965</v>
          </cell>
        </row>
        <row r="49">
          <cell r="B49" t="str">
            <v>Mercury</v>
          </cell>
          <cell r="C49">
            <v>7439976</v>
          </cell>
        </row>
        <row r="50">
          <cell r="B50" t="str">
            <v>Naphthalene (PAH)</v>
          </cell>
          <cell r="C50">
            <v>91203</v>
          </cell>
        </row>
        <row r="51">
          <cell r="B51" t="str">
            <v>Nickel</v>
          </cell>
          <cell r="C51">
            <v>7440020</v>
          </cell>
        </row>
        <row r="54">
          <cell r="B54" t="str">
            <v>Selenium</v>
          </cell>
          <cell r="C54">
            <v>7782492</v>
          </cell>
        </row>
        <row r="55">
          <cell r="B55" t="str">
            <v>Zinc</v>
          </cell>
          <cell r="C55">
            <v>7440666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="75" zoomScaleNormal="75" zoomScalePageLayoutView="0" workbookViewId="0" topLeftCell="A33">
      <selection activeCell="E47" sqref="E47"/>
    </sheetView>
  </sheetViews>
  <sheetFormatPr defaultColWidth="9.140625" defaultRowHeight="12.75"/>
  <cols>
    <col min="1" max="1" width="29.7109375" style="72" customWidth="1"/>
    <col min="2" max="2" width="16.421875" style="0" customWidth="1"/>
    <col min="3" max="3" width="15.140625" style="0" customWidth="1"/>
    <col min="4" max="4" width="12.7109375" style="0" customWidth="1"/>
    <col min="5" max="5" width="15.421875" style="0" customWidth="1"/>
    <col min="6" max="6" width="13.421875" style="0" customWidth="1"/>
    <col min="7" max="7" width="11.7109375" style="1" bestFit="1" customWidth="1"/>
  </cols>
  <sheetData>
    <row r="1" spans="1:6" ht="7.5" customHeight="1" thickTop="1">
      <c r="A1" s="18"/>
      <c r="B1" s="19"/>
      <c r="C1" s="19"/>
      <c r="D1" s="20"/>
      <c r="E1" s="20"/>
      <c r="F1" s="21"/>
    </row>
    <row r="2" spans="1:6" ht="17.25">
      <c r="A2" s="22" t="s">
        <v>158</v>
      </c>
      <c r="B2" s="23"/>
      <c r="C2" s="23"/>
      <c r="D2" s="24"/>
      <c r="E2" s="24"/>
      <c r="F2" s="25"/>
    </row>
    <row r="3" spans="1:6" ht="17.25">
      <c r="A3" s="22" t="s">
        <v>95</v>
      </c>
      <c r="B3" s="23"/>
      <c r="C3" s="23"/>
      <c r="D3" s="24"/>
      <c r="E3" s="24"/>
      <c r="F3" s="25"/>
    </row>
    <row r="4" spans="1:6" ht="17.25" customHeight="1" thickBot="1">
      <c r="A4" s="26" t="s">
        <v>98</v>
      </c>
      <c r="B4" s="27"/>
      <c r="C4" s="27"/>
      <c r="D4" s="28"/>
      <c r="E4" s="28"/>
      <c r="F4" s="29"/>
    </row>
    <row r="5" spans="1:6" ht="7.5" customHeight="1" thickTop="1">
      <c r="A5" s="30"/>
      <c r="B5" s="31"/>
      <c r="C5" s="31"/>
      <c r="D5" s="32"/>
      <c r="E5" s="32"/>
      <c r="F5" s="33"/>
    </row>
    <row r="6" spans="1:6" ht="12.75">
      <c r="A6" s="34" t="s">
        <v>24</v>
      </c>
      <c r="B6" s="35" t="s">
        <v>59</v>
      </c>
      <c r="C6" s="35"/>
      <c r="D6" s="36"/>
      <c r="E6" s="36"/>
      <c r="F6" s="39"/>
    </row>
    <row r="7" spans="1:6" ht="12.75" hidden="1">
      <c r="A7" s="34" t="s">
        <v>25</v>
      </c>
      <c r="B7" s="38" t="s">
        <v>26</v>
      </c>
      <c r="C7" s="38"/>
      <c r="D7" s="37"/>
      <c r="E7" s="37"/>
      <c r="F7" s="92"/>
    </row>
    <row r="8" spans="1:6" ht="12.75">
      <c r="A8" s="34" t="s">
        <v>27</v>
      </c>
      <c r="B8" s="35">
        <v>1</v>
      </c>
      <c r="C8" s="35"/>
      <c r="D8" s="37"/>
      <c r="E8" s="37"/>
      <c r="F8" s="39"/>
    </row>
    <row r="9" spans="1:6" ht="12.75">
      <c r="A9" s="34"/>
      <c r="B9" s="35"/>
      <c r="C9" s="35"/>
      <c r="D9" s="37"/>
      <c r="E9" s="37"/>
      <c r="F9" s="39"/>
    </row>
    <row r="10" spans="1:6" ht="12.75">
      <c r="A10" s="34" t="s">
        <v>28</v>
      </c>
      <c r="B10" s="37" t="s">
        <v>44</v>
      </c>
      <c r="C10" s="37"/>
      <c r="D10" s="37"/>
      <c r="E10" s="37"/>
      <c r="F10" s="39"/>
    </row>
    <row r="11" spans="1:6" ht="12.75">
      <c r="A11" s="34" t="s">
        <v>29</v>
      </c>
      <c r="B11" s="35" t="s">
        <v>96</v>
      </c>
      <c r="C11" s="35"/>
      <c r="D11" s="37"/>
      <c r="E11" s="37"/>
      <c r="F11" s="39"/>
    </row>
    <row r="12" spans="1:6" ht="12.75">
      <c r="A12" s="34" t="s">
        <v>30</v>
      </c>
      <c r="B12" s="35" t="s">
        <v>97</v>
      </c>
      <c r="C12" s="35"/>
      <c r="D12" s="36"/>
      <c r="E12" s="36"/>
      <c r="F12" s="39"/>
    </row>
    <row r="13" spans="1:6" ht="7.5" customHeight="1" thickBot="1">
      <c r="A13" s="40"/>
      <c r="B13" s="41"/>
      <c r="C13" s="41"/>
      <c r="D13" s="42"/>
      <c r="E13" s="42"/>
      <c r="F13" s="43"/>
    </row>
    <row r="14" spans="1:6" ht="7.5" customHeight="1" thickTop="1">
      <c r="A14" s="44"/>
      <c r="B14" s="45"/>
      <c r="C14" s="45"/>
      <c r="D14" s="45"/>
      <c r="E14" s="45"/>
      <c r="F14" s="46"/>
    </row>
    <row r="15" spans="1:6" ht="12.75">
      <c r="A15" s="47" t="s">
        <v>31</v>
      </c>
      <c r="B15" s="4" t="s">
        <v>89</v>
      </c>
      <c r="C15" s="4"/>
      <c r="D15" s="4"/>
      <c r="E15" s="4"/>
      <c r="F15" s="48"/>
    </row>
    <row r="16" spans="1:6" ht="12.75">
      <c r="A16" s="47"/>
      <c r="B16" s="4" t="s">
        <v>68</v>
      </c>
      <c r="C16" s="4"/>
      <c r="D16" s="4"/>
      <c r="E16" s="4"/>
      <c r="F16" s="48"/>
    </row>
    <row r="17" spans="1:6" ht="15">
      <c r="A17" s="47"/>
      <c r="B17" s="97"/>
      <c r="C17" s="4"/>
      <c r="D17" s="4"/>
      <c r="E17" s="4"/>
      <c r="F17" s="48"/>
    </row>
    <row r="18" spans="1:6" ht="15">
      <c r="A18" s="47" t="s">
        <v>32</v>
      </c>
      <c r="B18" s="4" t="s">
        <v>33</v>
      </c>
      <c r="C18" s="4"/>
      <c r="D18" s="4"/>
      <c r="E18" s="4"/>
      <c r="F18" s="48"/>
    </row>
    <row r="19" spans="1:6" ht="15">
      <c r="A19" s="47" t="s">
        <v>34</v>
      </c>
      <c r="B19" s="4" t="s">
        <v>35</v>
      </c>
      <c r="C19" s="4"/>
      <c r="D19" s="4"/>
      <c r="E19" s="4"/>
      <c r="F19" s="48"/>
    </row>
    <row r="20" spans="1:6" ht="7.5" customHeight="1" thickBot="1">
      <c r="A20" s="49"/>
      <c r="B20" s="50"/>
      <c r="C20" s="50"/>
      <c r="D20" s="50"/>
      <c r="E20" s="50"/>
      <c r="F20" s="51"/>
    </row>
    <row r="21" spans="1:6" ht="18" customHeight="1" thickBot="1" thickTop="1">
      <c r="A21" s="52" t="s">
        <v>36</v>
      </c>
      <c r="B21" s="53"/>
      <c r="C21" s="53"/>
      <c r="D21" s="54" t="s">
        <v>37</v>
      </c>
      <c r="E21" s="54"/>
      <c r="F21" s="93"/>
    </row>
    <row r="22" spans="1:6" ht="7.5" customHeight="1" thickTop="1">
      <c r="A22" s="44"/>
      <c r="B22" s="45"/>
      <c r="C22" s="45"/>
      <c r="D22" s="45"/>
      <c r="E22" s="45"/>
      <c r="F22" s="46"/>
    </row>
    <row r="23" spans="1:6" ht="15">
      <c r="A23" s="47" t="s">
        <v>49</v>
      </c>
      <c r="B23" s="4"/>
      <c r="C23" s="4"/>
      <c r="D23" s="75" t="s">
        <v>22</v>
      </c>
      <c r="E23" s="4" t="s">
        <v>97</v>
      </c>
      <c r="F23" s="48"/>
    </row>
    <row r="24" spans="1:6" ht="12.75">
      <c r="A24" s="47" t="s">
        <v>119</v>
      </c>
      <c r="B24" s="4"/>
      <c r="C24" s="4"/>
      <c r="D24" s="81">
        <f>'EF Criteria '!C40</f>
        <v>0.906</v>
      </c>
      <c r="E24" s="4" t="s">
        <v>103</v>
      </c>
      <c r="F24" s="48"/>
    </row>
    <row r="25" spans="1:6" ht="12.75">
      <c r="A25" s="47" t="s">
        <v>120</v>
      </c>
      <c r="B25" s="4"/>
      <c r="C25" s="4"/>
      <c r="D25" s="81">
        <f>'EF Criteria '!C41</f>
        <v>1.919</v>
      </c>
      <c r="E25" s="4" t="s">
        <v>103</v>
      </c>
      <c r="F25" s="48"/>
    </row>
    <row r="26" spans="1:6" ht="12.75">
      <c r="A26" s="47"/>
      <c r="B26" s="4"/>
      <c r="C26" s="4"/>
      <c r="D26" s="81"/>
      <c r="E26" s="4"/>
      <c r="F26" s="48"/>
    </row>
    <row r="27" spans="1:6" ht="12.75">
      <c r="A27" s="47" t="s">
        <v>46</v>
      </c>
      <c r="B27" s="4"/>
      <c r="C27" s="4"/>
      <c r="D27" s="55" t="s">
        <v>45</v>
      </c>
      <c r="E27" s="4" t="s">
        <v>99</v>
      </c>
      <c r="F27" s="48"/>
    </row>
    <row r="28" spans="1:6" ht="12.75">
      <c r="A28" s="47"/>
      <c r="B28" s="4"/>
      <c r="C28" s="4"/>
      <c r="D28" s="55"/>
      <c r="E28" s="55"/>
      <c r="F28" s="48"/>
    </row>
    <row r="29" spans="1:6" ht="12.75">
      <c r="A29" s="47" t="s">
        <v>38</v>
      </c>
      <c r="B29" s="4">
        <v>5</v>
      </c>
      <c r="C29" s="4" t="s">
        <v>162</v>
      </c>
      <c r="D29" s="91"/>
      <c r="E29" s="91"/>
      <c r="F29" s="48"/>
    </row>
    <row r="30" spans="1:6" ht="12.75">
      <c r="A30" s="56"/>
      <c r="B30" s="4">
        <v>5</v>
      </c>
      <c r="C30" s="4" t="s">
        <v>92</v>
      </c>
      <c r="D30" s="91"/>
      <c r="E30" s="91"/>
      <c r="F30" s="48"/>
    </row>
    <row r="31" spans="1:6" ht="12.75">
      <c r="A31" s="56"/>
      <c r="B31" s="4"/>
      <c r="C31" s="4"/>
      <c r="D31" s="57"/>
      <c r="E31" s="57"/>
      <c r="F31" s="58"/>
    </row>
    <row r="32" spans="1:6" ht="9.75" customHeight="1" thickBot="1">
      <c r="A32" s="49"/>
      <c r="B32" s="50"/>
      <c r="C32" s="50"/>
      <c r="D32" s="50"/>
      <c r="E32" s="50"/>
      <c r="F32" s="51"/>
    </row>
    <row r="33" spans="1:6" ht="13.5" customHeight="1" thickTop="1">
      <c r="A33" s="56"/>
      <c r="B33" s="59" t="s">
        <v>121</v>
      </c>
      <c r="C33" s="59" t="s">
        <v>122</v>
      </c>
      <c r="D33" s="59" t="s">
        <v>80</v>
      </c>
      <c r="E33" s="12" t="s">
        <v>121</v>
      </c>
      <c r="F33" s="117" t="s">
        <v>122</v>
      </c>
    </row>
    <row r="34" spans="1:7" ht="12.75">
      <c r="A34" s="98" t="s">
        <v>42</v>
      </c>
      <c r="B34" s="61" t="s">
        <v>20</v>
      </c>
      <c r="C34" s="61" t="s">
        <v>20</v>
      </c>
      <c r="D34" s="62" t="s">
        <v>20</v>
      </c>
      <c r="E34" s="109"/>
      <c r="F34" s="76"/>
      <c r="G34"/>
    </row>
    <row r="35" spans="1:7" ht="12.75">
      <c r="A35" s="60" t="s">
        <v>39</v>
      </c>
      <c r="B35" s="61" t="s">
        <v>3</v>
      </c>
      <c r="C35" s="61" t="s">
        <v>3</v>
      </c>
      <c r="D35" s="62" t="s">
        <v>3</v>
      </c>
      <c r="E35" s="109" t="s">
        <v>40</v>
      </c>
      <c r="F35" s="76" t="s">
        <v>40</v>
      </c>
      <c r="G35"/>
    </row>
    <row r="36" spans="1:7" ht="13.5" thickBot="1">
      <c r="A36" s="63"/>
      <c r="B36" s="64" t="s">
        <v>107</v>
      </c>
      <c r="C36" s="64" t="s">
        <v>107</v>
      </c>
      <c r="D36" s="65" t="s">
        <v>105</v>
      </c>
      <c r="E36" s="110" t="s">
        <v>94</v>
      </c>
      <c r="F36" s="77" t="s">
        <v>94</v>
      </c>
      <c r="G36"/>
    </row>
    <row r="37" spans="1:7" ht="13.5" thickTop="1">
      <c r="A37" s="66" t="s">
        <v>41</v>
      </c>
      <c r="B37" s="74">
        <f>'EF Criteria '!E55</f>
        <v>88.54</v>
      </c>
      <c r="C37" s="74">
        <f>'EF Criteria '!E64</f>
        <v>23.07</v>
      </c>
      <c r="D37" s="99">
        <f>'EF Criteria '!E94</f>
        <v>2.75</v>
      </c>
      <c r="E37" s="111">
        <f>$D$24*B37</f>
        <v>80.21724</v>
      </c>
      <c r="F37" s="95">
        <f>$D$25*C37</f>
        <v>44.27133</v>
      </c>
      <c r="G37"/>
    </row>
    <row r="38" spans="1:7" ht="12.75">
      <c r="A38" s="67" t="s">
        <v>11</v>
      </c>
      <c r="B38" s="73">
        <f>'EF Criteria '!E56</f>
        <v>1.72</v>
      </c>
      <c r="C38" s="73">
        <f>'EF Criteria '!E65</f>
        <v>14.32</v>
      </c>
      <c r="D38" s="100">
        <f>'EF Criteria '!E95</f>
        <v>2</v>
      </c>
      <c r="E38" s="112">
        <f>$D$24*B38</f>
        <v>1.55832</v>
      </c>
      <c r="F38" s="96">
        <f>$D$25*C38</f>
        <v>27.48008</v>
      </c>
      <c r="G38"/>
    </row>
    <row r="39" spans="1:7" ht="12.75">
      <c r="A39" s="67" t="s">
        <v>43</v>
      </c>
      <c r="B39" s="73">
        <f>'EF Criteria '!E57</f>
        <v>1.12</v>
      </c>
      <c r="C39" s="73">
        <f>'EF Criteria '!E66</f>
        <v>1.12</v>
      </c>
      <c r="D39" s="100">
        <f>'EF Criteria '!E96</f>
        <v>0.38</v>
      </c>
      <c r="E39" s="112">
        <f>$D$24*B39</f>
        <v>1.01472</v>
      </c>
      <c r="F39" s="96">
        <f>$D$25*C39</f>
        <v>2.14928</v>
      </c>
      <c r="G39"/>
    </row>
    <row r="40" spans="1:7" ht="12.75">
      <c r="A40" s="67" t="s">
        <v>47</v>
      </c>
      <c r="B40" s="73">
        <f>'EF Criteria '!E105</f>
        <v>1.67</v>
      </c>
      <c r="C40" s="73">
        <f>'EF Criteria '!E105</f>
        <v>1.67</v>
      </c>
      <c r="D40" s="73">
        <f>'EF Criteria '!E105</f>
        <v>1.67</v>
      </c>
      <c r="E40" s="113">
        <f>$D$24*B40</f>
        <v>1.51302</v>
      </c>
      <c r="F40" s="96">
        <f>$D$25*C40</f>
        <v>3.20473</v>
      </c>
      <c r="G40"/>
    </row>
    <row r="41" spans="1:7" ht="15">
      <c r="A41" s="67" t="s">
        <v>48</v>
      </c>
      <c r="B41" s="73">
        <f>'EF Criteria '!E106</f>
        <v>7.09</v>
      </c>
      <c r="C41" s="73">
        <f>'EF Criteria '!E106</f>
        <v>7.09</v>
      </c>
      <c r="D41" s="101">
        <f>'EF Criteria '!E106</f>
        <v>7.09</v>
      </c>
      <c r="E41" s="114">
        <f>$D$24*B41</f>
        <v>6.42354</v>
      </c>
      <c r="F41" s="96">
        <f>$D$25*C41</f>
        <v>13.60571</v>
      </c>
      <c r="G41"/>
    </row>
    <row r="42" spans="1:7" ht="13.5" thickBot="1">
      <c r="A42" s="68"/>
      <c r="B42" s="69"/>
      <c r="C42" s="69"/>
      <c r="D42" s="70"/>
      <c r="E42" s="115"/>
      <c r="F42" s="94"/>
      <c r="G42"/>
    </row>
    <row r="43" spans="1:6" ht="14.25" thickBot="1" thickTop="1">
      <c r="A43" s="4"/>
      <c r="B43" s="55"/>
      <c r="C43" s="55"/>
      <c r="D43" s="71"/>
      <c r="E43" s="71"/>
      <c r="F43" s="71"/>
    </row>
    <row r="44" spans="1:6" ht="13.5" thickTop="1">
      <c r="A44" s="44"/>
      <c r="B44" s="59" t="s">
        <v>61</v>
      </c>
      <c r="C44" s="59" t="s">
        <v>121</v>
      </c>
      <c r="D44" s="59" t="s">
        <v>122</v>
      </c>
      <c r="E44" s="116" t="s">
        <v>238</v>
      </c>
      <c r="F44" s="117"/>
    </row>
    <row r="45" spans="1:6" ht="12.75">
      <c r="A45" s="98" t="s">
        <v>42</v>
      </c>
      <c r="B45" s="61" t="s">
        <v>123</v>
      </c>
      <c r="C45" s="61" t="s">
        <v>237</v>
      </c>
      <c r="D45" s="62" t="s">
        <v>237</v>
      </c>
      <c r="E45" s="109" t="s">
        <v>123</v>
      </c>
      <c r="F45" s="76"/>
    </row>
    <row r="46" spans="1:6" ht="12.75">
      <c r="A46" s="60" t="s">
        <v>39</v>
      </c>
      <c r="B46" s="61" t="s">
        <v>40</v>
      </c>
      <c r="C46" s="61" t="s">
        <v>40</v>
      </c>
      <c r="D46" s="62" t="s">
        <v>40</v>
      </c>
      <c r="E46" s="109" t="s">
        <v>239</v>
      </c>
      <c r="F46" s="76"/>
    </row>
    <row r="47" spans="1:6" ht="13.5" thickBot="1">
      <c r="A47" s="63"/>
      <c r="B47" s="64" t="s">
        <v>93</v>
      </c>
      <c r="C47" s="64" t="s">
        <v>65</v>
      </c>
      <c r="D47" s="65" t="s">
        <v>65</v>
      </c>
      <c r="E47" s="110" t="s">
        <v>65</v>
      </c>
      <c r="F47" s="77"/>
    </row>
    <row r="48" spans="1:6" ht="13.5" thickTop="1">
      <c r="A48" s="66" t="s">
        <v>41</v>
      </c>
      <c r="B48" s="74">
        <f>(E37*5)+(F37*5)</f>
        <v>622.44285</v>
      </c>
      <c r="C48" s="74">
        <f>ROUND(E37*454/3600,2)</f>
        <v>10.12</v>
      </c>
      <c r="D48" s="99">
        <f>F37*454/3600</f>
        <v>5.583106616666666</v>
      </c>
      <c r="E48" s="111">
        <f>B48*454/36000</f>
        <v>7.849695941666667</v>
      </c>
      <c r="F48" s="95"/>
    </row>
    <row r="49" spans="1:6" ht="12.75">
      <c r="A49" s="67" t="s">
        <v>11</v>
      </c>
      <c r="B49" s="73">
        <f>(E38*5)+(F38*5)</f>
        <v>145.19199999999998</v>
      </c>
      <c r="C49" s="73">
        <f>ROUND(E38*454/3600,2)</f>
        <v>0.2</v>
      </c>
      <c r="D49" s="100">
        <f>F38*454/3600</f>
        <v>3.4655434222222223</v>
      </c>
      <c r="E49" s="112">
        <f>B49*454/36000</f>
        <v>1.8310324444444441</v>
      </c>
      <c r="F49" s="96"/>
    </row>
    <row r="50" spans="1:6" ht="12.75">
      <c r="A50" s="67" t="s">
        <v>43</v>
      </c>
      <c r="B50" s="73">
        <f>(E39*5)+(F39*5)</f>
        <v>15.820000000000002</v>
      </c>
      <c r="C50" s="73">
        <f>ROUND(E39*454/3600,2)</f>
        <v>0.13</v>
      </c>
      <c r="D50" s="100">
        <f>F39*454/3600</f>
        <v>0.2710480888888889</v>
      </c>
      <c r="E50" s="112">
        <f>B50*454/36000</f>
        <v>0.19950777777777778</v>
      </c>
      <c r="F50" s="96"/>
    </row>
    <row r="51" spans="1:6" ht="12.75">
      <c r="A51" s="67" t="s">
        <v>47</v>
      </c>
      <c r="B51" s="73">
        <f>(E40*5)+(F40*5)</f>
        <v>23.58875</v>
      </c>
      <c r="C51" s="73">
        <f>ROUND(E40*454/3600,2)</f>
        <v>0.19</v>
      </c>
      <c r="D51" s="73">
        <f>F40*454/3600</f>
        <v>0.4041520611111111</v>
      </c>
      <c r="E51" s="113">
        <f>B51*454/36000</f>
        <v>0.2974803472222222</v>
      </c>
      <c r="F51" s="96"/>
    </row>
    <row r="52" spans="1:6" ht="15">
      <c r="A52" s="67" t="s">
        <v>48</v>
      </c>
      <c r="B52" s="73">
        <f>(E41*5)+(F41*5)</f>
        <v>100.14625</v>
      </c>
      <c r="C52" s="73">
        <f>ROUND(E41*454/3600,2)</f>
        <v>0.81</v>
      </c>
      <c r="D52" s="101">
        <f>F41*454/3600</f>
        <v>1.7158312055555556</v>
      </c>
      <c r="E52" s="114">
        <f>B52*454/36000</f>
        <v>1.2629554861111112</v>
      </c>
      <c r="F52" s="96"/>
    </row>
    <row r="53" spans="1:6" ht="13.5" thickBot="1">
      <c r="A53" s="68"/>
      <c r="B53" s="69"/>
      <c r="C53" s="69"/>
      <c r="D53" s="70"/>
      <c r="E53" s="115"/>
      <c r="F53" s="94"/>
    </row>
    <row r="54" ht="13.5" thickTop="1"/>
  </sheetData>
  <sheetProtection/>
  <printOptions horizontalCentered="1"/>
  <pageMargins left="0.75" right="0.25" top="0.69" bottom="0.65" header="0.5" footer="0.29"/>
  <pageSetup fitToHeight="1" fitToWidth="1" horizontalDpi="600" verticalDpi="600" orientation="portrait" scale="85" r:id="rId2"/>
  <headerFooter alignWithMargins="0">
    <oddFooter>&amp;L&amp;6K:\REPORTS\R1350\valley\&amp;F\&amp;A&amp;C&amp;P of &amp;N&amp;R&amp;6&amp;D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="75" zoomScaleNormal="75" zoomScalePageLayoutView="0" workbookViewId="0" topLeftCell="A65">
      <selection activeCell="F75" sqref="F75"/>
    </sheetView>
  </sheetViews>
  <sheetFormatPr defaultColWidth="9.140625" defaultRowHeight="12.75"/>
  <cols>
    <col min="1" max="1" width="29.7109375" style="72" customWidth="1"/>
    <col min="2" max="2" width="16.421875" style="0" customWidth="1"/>
    <col min="3" max="3" width="15.140625" style="0" customWidth="1"/>
    <col min="4" max="4" width="12.7109375" style="0" customWidth="1"/>
    <col min="5" max="5" width="13.8515625" style="0" customWidth="1"/>
    <col min="6" max="6" width="16.140625" style="0" customWidth="1"/>
    <col min="7" max="7" width="11.7109375" style="1" bestFit="1" customWidth="1"/>
  </cols>
  <sheetData>
    <row r="1" spans="1:6" ht="7.5" customHeight="1" thickTop="1">
      <c r="A1" s="18"/>
      <c r="B1" s="19"/>
      <c r="C1" s="19"/>
      <c r="D1" s="20"/>
      <c r="E1" s="20"/>
      <c r="F1" s="21"/>
    </row>
    <row r="2" spans="1:6" ht="17.25">
      <c r="A2" s="22" t="s">
        <v>236</v>
      </c>
      <c r="B2" s="23"/>
      <c r="C2" s="23"/>
      <c r="D2" s="24"/>
      <c r="E2" s="24"/>
      <c r="F2" s="25"/>
    </row>
    <row r="3" spans="1:6" ht="17.25">
      <c r="A3" s="22" t="s">
        <v>95</v>
      </c>
      <c r="B3" s="23"/>
      <c r="C3" s="23"/>
      <c r="D3" s="24"/>
      <c r="E3" s="24"/>
      <c r="F3" s="25"/>
    </row>
    <row r="4" spans="1:6" ht="17.25" customHeight="1" thickBot="1">
      <c r="A4" s="26" t="s">
        <v>98</v>
      </c>
      <c r="B4" s="27"/>
      <c r="C4" s="27"/>
      <c r="D4" s="28"/>
      <c r="E4" s="28"/>
      <c r="F4" s="29"/>
    </row>
    <row r="5" spans="1:6" ht="7.5" customHeight="1" thickTop="1">
      <c r="A5" s="30"/>
      <c r="B5" s="31"/>
      <c r="C5" s="31"/>
      <c r="D5" s="32"/>
      <c r="E5" s="32"/>
      <c r="F5" s="33"/>
    </row>
    <row r="6" spans="1:6" ht="12.75">
      <c r="A6" s="34" t="s">
        <v>24</v>
      </c>
      <c r="B6" s="35" t="s">
        <v>59</v>
      </c>
      <c r="C6" s="35"/>
      <c r="D6" s="36"/>
      <c r="E6" s="36"/>
      <c r="F6" s="39"/>
    </row>
    <row r="7" spans="1:6" ht="12.75" hidden="1">
      <c r="A7" s="34" t="s">
        <v>25</v>
      </c>
      <c r="B7" s="38" t="s">
        <v>26</v>
      </c>
      <c r="C7" s="38"/>
      <c r="D7" s="37"/>
      <c r="E7" s="37"/>
      <c r="F7" s="92"/>
    </row>
    <row r="8" spans="1:6" ht="12.75">
      <c r="A8" s="34" t="s">
        <v>27</v>
      </c>
      <c r="B8" s="35">
        <v>1</v>
      </c>
      <c r="C8" s="35"/>
      <c r="D8" s="37"/>
      <c r="E8" s="37"/>
      <c r="F8" s="39"/>
    </row>
    <row r="9" spans="1:6" ht="12.75">
      <c r="A9" s="34"/>
      <c r="B9" s="35"/>
      <c r="C9" s="35"/>
      <c r="D9" s="37"/>
      <c r="E9" s="37"/>
      <c r="F9" s="39"/>
    </row>
    <row r="10" spans="1:6" ht="12.75">
      <c r="A10" s="34" t="s">
        <v>28</v>
      </c>
      <c r="B10" s="37" t="s">
        <v>44</v>
      </c>
      <c r="C10" s="37"/>
      <c r="D10" s="37"/>
      <c r="E10" s="37"/>
      <c r="F10" s="39"/>
    </row>
    <row r="11" spans="1:6" ht="12.75">
      <c r="A11" s="34" t="s">
        <v>29</v>
      </c>
      <c r="B11" s="35" t="s">
        <v>96</v>
      </c>
      <c r="C11" s="35"/>
      <c r="D11" s="37"/>
      <c r="E11" s="37"/>
      <c r="F11" s="39"/>
    </row>
    <row r="12" spans="1:6" ht="12.75">
      <c r="A12" s="34" t="s">
        <v>30</v>
      </c>
      <c r="B12" s="35" t="s">
        <v>97</v>
      </c>
      <c r="C12" s="35"/>
      <c r="D12" s="36"/>
      <c r="E12" s="36"/>
      <c r="F12" s="39"/>
    </row>
    <row r="13" spans="1:6" ht="7.5" customHeight="1" thickBot="1">
      <c r="A13" s="40"/>
      <c r="B13" s="41"/>
      <c r="C13" s="41"/>
      <c r="D13" s="42"/>
      <c r="E13" s="42"/>
      <c r="F13" s="43"/>
    </row>
    <row r="14" spans="1:6" ht="7.5" customHeight="1" thickTop="1">
      <c r="A14" s="44"/>
      <c r="B14" s="45"/>
      <c r="C14" s="45"/>
      <c r="D14" s="45"/>
      <c r="E14" s="45"/>
      <c r="F14" s="46"/>
    </row>
    <row r="15" spans="1:6" ht="12.75">
      <c r="A15" s="47" t="s">
        <v>31</v>
      </c>
      <c r="B15" s="4" t="s">
        <v>89</v>
      </c>
      <c r="C15" s="4"/>
      <c r="D15" s="4"/>
      <c r="E15" s="4"/>
      <c r="F15" s="48"/>
    </row>
    <row r="16" spans="1:6" ht="12.75">
      <c r="A16" s="47"/>
      <c r="B16" s="4" t="s">
        <v>68</v>
      </c>
      <c r="C16" s="4"/>
      <c r="D16" s="4"/>
      <c r="E16" s="4"/>
      <c r="F16" s="48"/>
    </row>
    <row r="17" spans="1:6" ht="15">
      <c r="A17" s="47"/>
      <c r="B17" s="97"/>
      <c r="C17" s="4"/>
      <c r="D17" s="4"/>
      <c r="E17" s="4"/>
      <c r="F17" s="48"/>
    </row>
    <row r="18" spans="1:6" ht="15">
      <c r="A18" s="47" t="s">
        <v>32</v>
      </c>
      <c r="B18" s="4" t="s">
        <v>33</v>
      </c>
      <c r="C18" s="4"/>
      <c r="D18" s="4"/>
      <c r="E18" s="4"/>
      <c r="F18" s="48"/>
    </row>
    <row r="19" spans="1:6" ht="15">
      <c r="A19" s="47" t="s">
        <v>34</v>
      </c>
      <c r="B19" s="4" t="s">
        <v>35</v>
      </c>
      <c r="C19" s="4"/>
      <c r="D19" s="4"/>
      <c r="E19" s="4"/>
      <c r="F19" s="48"/>
    </row>
    <row r="20" spans="1:6" ht="7.5" customHeight="1" thickBot="1">
      <c r="A20" s="49"/>
      <c r="B20" s="50"/>
      <c r="C20" s="50"/>
      <c r="D20" s="50"/>
      <c r="E20" s="50"/>
      <c r="F20" s="51"/>
    </row>
    <row r="21" spans="1:6" ht="18" customHeight="1" thickBot="1" thickTop="1">
      <c r="A21" s="52" t="s">
        <v>36</v>
      </c>
      <c r="B21" s="53"/>
      <c r="C21" s="53"/>
      <c r="D21" s="54" t="s">
        <v>37</v>
      </c>
      <c r="E21" s="54"/>
      <c r="F21" s="93"/>
    </row>
    <row r="22" spans="1:6" ht="7.5" customHeight="1" thickTop="1">
      <c r="A22" s="44"/>
      <c r="B22" s="45"/>
      <c r="C22" s="45"/>
      <c r="D22" s="45"/>
      <c r="E22" s="45"/>
      <c r="F22" s="46"/>
    </row>
    <row r="23" spans="1:6" ht="15">
      <c r="A23" s="47" t="s">
        <v>49</v>
      </c>
      <c r="B23" s="4"/>
      <c r="C23" s="4"/>
      <c r="D23" s="75" t="s">
        <v>22</v>
      </c>
      <c r="E23" s="4" t="s">
        <v>97</v>
      </c>
      <c r="F23" s="48"/>
    </row>
    <row r="24" spans="1:6" ht="12.75">
      <c r="A24" s="47" t="s">
        <v>119</v>
      </c>
      <c r="B24" s="4"/>
      <c r="C24" s="4"/>
      <c r="D24" s="81">
        <f>'EF Criteria '!C40</f>
        <v>0.906</v>
      </c>
      <c r="E24" s="4" t="s">
        <v>103</v>
      </c>
      <c r="F24" s="48"/>
    </row>
    <row r="25" spans="1:6" ht="12.75">
      <c r="A25" s="47" t="s">
        <v>120</v>
      </c>
      <c r="B25" s="4"/>
      <c r="C25" s="4"/>
      <c r="D25" s="81">
        <f>'EF Criteria '!C41</f>
        <v>1.919</v>
      </c>
      <c r="E25" s="4" t="s">
        <v>103</v>
      </c>
      <c r="F25" s="48"/>
    </row>
    <row r="26" spans="1:6" ht="12.75">
      <c r="A26" s="47"/>
      <c r="B26" s="4"/>
      <c r="C26" s="4"/>
      <c r="D26" s="81"/>
      <c r="E26" s="4"/>
      <c r="F26" s="48"/>
    </row>
    <row r="27" spans="1:6" ht="12.75">
      <c r="A27" s="47" t="s">
        <v>46</v>
      </c>
      <c r="B27" s="4"/>
      <c r="C27" s="4"/>
      <c r="D27" s="55" t="s">
        <v>45</v>
      </c>
      <c r="E27" s="4" t="s">
        <v>99</v>
      </c>
      <c r="F27" s="48"/>
    </row>
    <row r="28" spans="1:6" ht="12.75">
      <c r="A28" s="47"/>
      <c r="B28" s="4"/>
      <c r="C28" s="4"/>
      <c r="D28" s="55"/>
      <c r="E28" s="55"/>
      <c r="F28" s="48"/>
    </row>
    <row r="29" spans="1:6" ht="12.75">
      <c r="A29" s="47" t="s">
        <v>38</v>
      </c>
      <c r="B29" s="4">
        <v>5</v>
      </c>
      <c r="C29" s="4" t="s">
        <v>162</v>
      </c>
      <c r="D29" s="91"/>
      <c r="E29" s="91"/>
      <c r="F29" s="48"/>
    </row>
    <row r="30" spans="1:6" ht="12.75">
      <c r="A30" s="56"/>
      <c r="B30" s="4">
        <v>5</v>
      </c>
      <c r="C30" s="4" t="s">
        <v>92</v>
      </c>
      <c r="D30" s="91"/>
      <c r="E30" s="91"/>
      <c r="F30" s="48"/>
    </row>
    <row r="31" spans="1:6" ht="12.75">
      <c r="A31" s="56"/>
      <c r="B31" s="4"/>
      <c r="C31" s="4"/>
      <c r="D31" s="57"/>
      <c r="E31" s="57"/>
      <c r="F31" s="58"/>
    </row>
    <row r="32" spans="1:6" ht="9.75" customHeight="1" thickBot="1">
      <c r="A32" s="49"/>
      <c r="B32" s="50"/>
      <c r="C32" s="50"/>
      <c r="D32" s="50"/>
      <c r="E32" s="50"/>
      <c r="F32" s="51"/>
    </row>
    <row r="33" spans="1:6" ht="13.5" customHeight="1" thickTop="1">
      <c r="A33" s="163"/>
      <c r="B33" s="164" t="s">
        <v>230</v>
      </c>
      <c r="C33" s="59" t="s">
        <v>229</v>
      </c>
      <c r="D33" s="59" t="s">
        <v>121</v>
      </c>
      <c r="E33" s="59" t="s">
        <v>122</v>
      </c>
      <c r="F33" s="117" t="s">
        <v>61</v>
      </c>
    </row>
    <row r="34" spans="1:7" ht="12.75">
      <c r="A34" s="98" t="s">
        <v>42</v>
      </c>
      <c r="B34" s="165" t="s">
        <v>231</v>
      </c>
      <c r="C34" s="166" t="s">
        <v>20</v>
      </c>
      <c r="D34" s="62"/>
      <c r="E34" s="62"/>
      <c r="F34" s="184" t="s">
        <v>123</v>
      </c>
      <c r="G34"/>
    </row>
    <row r="35" spans="1:7" ht="15">
      <c r="A35" s="60" t="s">
        <v>39</v>
      </c>
      <c r="B35" s="165"/>
      <c r="C35" s="166" t="s">
        <v>234</v>
      </c>
      <c r="D35" s="62" t="s">
        <v>40</v>
      </c>
      <c r="E35" s="62" t="s">
        <v>40</v>
      </c>
      <c r="F35" s="184" t="s">
        <v>40</v>
      </c>
      <c r="G35"/>
    </row>
    <row r="36" spans="1:7" ht="13.5" thickBot="1">
      <c r="A36" s="63"/>
      <c r="B36" s="167"/>
      <c r="C36" s="168" t="s">
        <v>107</v>
      </c>
      <c r="D36" s="65" t="s">
        <v>94</v>
      </c>
      <c r="E36" s="65" t="s">
        <v>94</v>
      </c>
      <c r="F36" s="185" t="s">
        <v>93</v>
      </c>
      <c r="G36"/>
    </row>
    <row r="37" spans="1:7" ht="13.5" thickTop="1">
      <c r="A37" s="155" t="str">
        <f>'[1]Air Toxics EF'!B17</f>
        <v>Arsenic</v>
      </c>
      <c r="B37" s="156">
        <f>'[1]Air Toxics EF'!C17</f>
        <v>7440382</v>
      </c>
      <c r="C37" s="169">
        <v>0.000202</v>
      </c>
      <c r="D37" s="170">
        <f>$D$24*C37</f>
        <v>0.000183012</v>
      </c>
      <c r="E37" s="161">
        <f>$D$25*C37</f>
        <v>0.000387638</v>
      </c>
      <c r="F37" s="176">
        <f>(D37*5)+(E37*5)</f>
        <v>0.00285325</v>
      </c>
      <c r="G37"/>
    </row>
    <row r="38" spans="1:7" ht="12.75">
      <c r="A38" s="157" t="str">
        <f>'[1]Air Toxics EF'!B18</f>
        <v>Benz(a)anthracene (PAH)</v>
      </c>
      <c r="B38" s="152">
        <f>'[1]Air Toxics EF'!C18</f>
        <v>56553</v>
      </c>
      <c r="C38" s="171">
        <v>8.53E-05</v>
      </c>
      <c r="D38" s="170">
        <f aca="true" t="shared" si="0" ref="D38:D69">$D$24*C38</f>
        <v>7.72818E-05</v>
      </c>
      <c r="E38" s="161">
        <f aca="true" t="shared" si="1" ref="E38:E69">$D$25*C38</f>
        <v>0.0001636907</v>
      </c>
      <c r="F38" s="176">
        <f aca="true" t="shared" si="2" ref="F38:F69">(D38*5)+(E38*5)</f>
        <v>0.0012048624999999999</v>
      </c>
      <c r="G38"/>
    </row>
    <row r="39" spans="1:7" ht="12.75">
      <c r="A39" s="157" t="str">
        <f>'[1]Air Toxics EF'!B19</f>
        <v>Benzene</v>
      </c>
      <c r="B39" s="152">
        <f>'[1]Air Toxics EF'!C19</f>
        <v>71432</v>
      </c>
      <c r="C39" s="171">
        <v>0.0113</v>
      </c>
      <c r="D39" s="170">
        <f t="shared" si="0"/>
        <v>0.0102378</v>
      </c>
      <c r="E39" s="161">
        <f t="shared" si="1"/>
        <v>0.021684699999999998</v>
      </c>
      <c r="F39" s="176">
        <f t="shared" si="2"/>
        <v>0.1596125</v>
      </c>
      <c r="G39"/>
    </row>
    <row r="40" spans="1:7" ht="12.75">
      <c r="A40" s="157" t="str">
        <f>'[1]Air Toxics EF'!B20</f>
        <v>Benzo(a)pyrene (PAH)</v>
      </c>
      <c r="B40" s="152">
        <f>'[1]Air Toxics EF'!C20</f>
        <v>50328</v>
      </c>
      <c r="C40" s="171">
        <v>8.33E-05</v>
      </c>
      <c r="D40" s="170">
        <f t="shared" si="0"/>
        <v>7.546980000000001E-05</v>
      </c>
      <c r="E40" s="161">
        <f t="shared" si="1"/>
        <v>0.0001598527</v>
      </c>
      <c r="F40" s="176">
        <f t="shared" si="2"/>
        <v>0.0011766125000000002</v>
      </c>
      <c r="G40"/>
    </row>
    <row r="41" spans="1:7" ht="12.75">
      <c r="A41" s="157" t="str">
        <f>'[1]Air Toxics EF'!B21</f>
        <v>Benzo(b)fluoranthene (PAH)</v>
      </c>
      <c r="B41" s="152">
        <f>'[1]Air Toxics EF'!C21</f>
        <v>205992</v>
      </c>
      <c r="C41" s="171">
        <v>0.000132</v>
      </c>
      <c r="D41" s="170">
        <f t="shared" si="0"/>
        <v>0.00011959200000000002</v>
      </c>
      <c r="E41" s="161">
        <f t="shared" si="1"/>
        <v>0.00025330800000000005</v>
      </c>
      <c r="F41" s="176">
        <f t="shared" si="2"/>
        <v>0.0018645000000000003</v>
      </c>
      <c r="G41"/>
    </row>
    <row r="42" spans="1:7" ht="12.75">
      <c r="A42" s="157" t="str">
        <f>'[1]Air Toxics EF'!B24</f>
        <v>Benzo(k)fluoranthene (PAH)</v>
      </c>
      <c r="B42" s="152">
        <f>'[1]Air Toxics EF'!C24</f>
        <v>207089</v>
      </c>
      <c r="C42" s="171">
        <v>0.00013</v>
      </c>
      <c r="D42" s="170">
        <f t="shared" si="0"/>
        <v>0.00011777999999999999</v>
      </c>
      <c r="E42" s="161">
        <f t="shared" si="1"/>
        <v>0.00024947</v>
      </c>
      <c r="F42" s="176">
        <f t="shared" si="2"/>
        <v>0.0018362499999999998</v>
      </c>
      <c r="G42"/>
    </row>
    <row r="43" spans="1:7" ht="12.75">
      <c r="A43" s="157" t="s">
        <v>195</v>
      </c>
      <c r="B43" s="152">
        <v>7440417</v>
      </c>
      <c r="C43" s="171">
        <v>5.43E-05</v>
      </c>
      <c r="D43" s="170">
        <f t="shared" si="0"/>
        <v>4.91958E-05</v>
      </c>
      <c r="E43" s="161">
        <f t="shared" si="1"/>
        <v>0.0001042017</v>
      </c>
      <c r="F43" s="176">
        <f t="shared" si="2"/>
        <v>0.0007669875</v>
      </c>
      <c r="G43"/>
    </row>
    <row r="44" spans="1:7" ht="12.75">
      <c r="A44" s="157" t="s">
        <v>196</v>
      </c>
      <c r="B44" s="152">
        <v>7440439</v>
      </c>
      <c r="C44" s="171">
        <v>0.000325</v>
      </c>
      <c r="D44" s="170">
        <f t="shared" si="0"/>
        <v>0.00029445</v>
      </c>
      <c r="E44" s="161">
        <f t="shared" si="1"/>
        <v>0.000623675</v>
      </c>
      <c r="F44" s="176">
        <f t="shared" si="2"/>
        <v>0.004590624999999999</v>
      </c>
      <c r="G44"/>
    </row>
    <row r="45" spans="1:7" ht="12.75">
      <c r="A45" s="157" t="s">
        <v>197</v>
      </c>
      <c r="B45" s="152">
        <v>218019</v>
      </c>
      <c r="C45" s="171">
        <v>0.000103</v>
      </c>
      <c r="D45" s="170">
        <f t="shared" si="0"/>
        <v>9.3318E-05</v>
      </c>
      <c r="E45" s="161">
        <f t="shared" si="1"/>
        <v>0.000197657</v>
      </c>
      <c r="F45" s="176">
        <f t="shared" si="2"/>
        <v>0.001454875</v>
      </c>
      <c r="G45"/>
    </row>
    <row r="46" spans="1:7" ht="12.75">
      <c r="A46" s="157" t="s">
        <v>198</v>
      </c>
      <c r="B46" s="152">
        <v>18540299</v>
      </c>
      <c r="C46" s="171">
        <v>1.08E-05</v>
      </c>
      <c r="D46" s="170">
        <f t="shared" si="0"/>
        <v>9.7848E-06</v>
      </c>
      <c r="E46" s="161">
        <f t="shared" si="1"/>
        <v>2.07252E-05</v>
      </c>
      <c r="F46" s="176">
        <f t="shared" si="2"/>
        <v>0.00015255</v>
      </c>
      <c r="G46"/>
    </row>
    <row r="47" spans="1:7" ht="12.75">
      <c r="A47" s="157" t="s">
        <v>199</v>
      </c>
      <c r="B47" s="152">
        <v>7440473</v>
      </c>
      <c r="C47" s="171">
        <v>0.000424</v>
      </c>
      <c r="D47" s="170">
        <f t="shared" si="0"/>
        <v>0.000384144</v>
      </c>
      <c r="E47" s="161">
        <f t="shared" si="1"/>
        <v>0.0008136560000000001</v>
      </c>
      <c r="F47" s="176">
        <f t="shared" si="2"/>
        <v>0.005989</v>
      </c>
      <c r="G47"/>
    </row>
    <row r="48" spans="1:7" ht="12.75">
      <c r="A48" s="157" t="s">
        <v>200</v>
      </c>
      <c r="B48" s="152">
        <v>7440508</v>
      </c>
      <c r="C48" s="171">
        <v>0.000998</v>
      </c>
      <c r="D48" s="170">
        <f t="shared" si="0"/>
        <v>0.000904188</v>
      </c>
      <c r="E48" s="161">
        <f t="shared" si="1"/>
        <v>0.001915162</v>
      </c>
      <c r="F48" s="176">
        <f t="shared" si="2"/>
        <v>0.014096750000000002</v>
      </c>
      <c r="G48"/>
    </row>
    <row r="49" spans="1:7" ht="12.75">
      <c r="A49" s="157" t="str">
        <f>'[1]Air Toxics EF'!B31</f>
        <v>Dibenz(a,h)anthracene (PAH)</v>
      </c>
      <c r="B49" s="152">
        <f>'[1]Air Toxics EF'!C31</f>
        <v>53703</v>
      </c>
      <c r="C49" s="171">
        <v>8.25E-05</v>
      </c>
      <c r="D49" s="170">
        <f t="shared" si="0"/>
        <v>7.4745E-05</v>
      </c>
      <c r="E49" s="161">
        <f t="shared" si="1"/>
        <v>0.0001583175</v>
      </c>
      <c r="F49" s="176">
        <f t="shared" si="2"/>
        <v>0.0011653125000000001</v>
      </c>
      <c r="G49"/>
    </row>
    <row r="50" spans="1:7" ht="12.75">
      <c r="A50" s="157" t="str">
        <f>'[1]Air Toxics EF'!B32</f>
        <v>Dioxin: 4D Total</v>
      </c>
      <c r="B50" s="152">
        <f>'[1]Air Toxics EF'!C32</f>
        <v>41903575</v>
      </c>
      <c r="C50" s="171">
        <v>3.74E-09</v>
      </c>
      <c r="D50" s="170">
        <f t="shared" si="0"/>
        <v>3.38844E-09</v>
      </c>
      <c r="E50" s="161">
        <f t="shared" si="1"/>
        <v>7.17706E-09</v>
      </c>
      <c r="F50" s="176">
        <f t="shared" si="2"/>
        <v>5.2827499999999994E-08</v>
      </c>
      <c r="G50"/>
    </row>
    <row r="51" spans="1:7" ht="12.75">
      <c r="A51" s="157" t="str">
        <f>'[1]Air Toxics EF'!B33</f>
        <v>Dioxin: 5D Total</v>
      </c>
      <c r="B51" s="152">
        <f>'[1]Air Toxics EF'!C33</f>
        <v>36088229</v>
      </c>
      <c r="C51" s="171">
        <v>7.15E-09</v>
      </c>
      <c r="D51" s="170">
        <f t="shared" si="0"/>
        <v>6.4779000000000006E-09</v>
      </c>
      <c r="E51" s="161">
        <f t="shared" si="1"/>
        <v>1.3720850000000001E-08</v>
      </c>
      <c r="F51" s="176">
        <f t="shared" si="2"/>
        <v>1.0099375E-07</v>
      </c>
      <c r="G51"/>
    </row>
    <row r="52" spans="1:7" ht="12.75">
      <c r="A52" s="157" t="str">
        <f>'[1]Air Toxics EF'!B34</f>
        <v>Dioxin: 6D Total</v>
      </c>
      <c r="B52" s="152">
        <f>'[1]Air Toxics EF'!C34</f>
        <v>34465468</v>
      </c>
      <c r="C52" s="171">
        <v>9E-09</v>
      </c>
      <c r="D52" s="170">
        <f t="shared" si="0"/>
        <v>8.154E-09</v>
      </c>
      <c r="E52" s="161">
        <f t="shared" si="1"/>
        <v>1.7271E-08</v>
      </c>
      <c r="F52" s="176">
        <f t="shared" si="2"/>
        <v>1.27125E-07</v>
      </c>
      <c r="G52"/>
    </row>
    <row r="53" spans="1:7" ht="12.75">
      <c r="A53" s="157" t="str">
        <f>'[1]Air Toxics EF'!B35</f>
        <v>Dioxin: 7D Total</v>
      </c>
      <c r="B53" s="152">
        <f>'[1]Air Toxics EF'!C35</f>
        <v>37871004</v>
      </c>
      <c r="C53" s="171">
        <v>1.68E-08</v>
      </c>
      <c r="D53" s="170">
        <f t="shared" si="0"/>
        <v>1.52208E-08</v>
      </c>
      <c r="E53" s="161">
        <f t="shared" si="1"/>
        <v>3.2239200000000006E-08</v>
      </c>
      <c r="F53" s="176">
        <f t="shared" si="2"/>
        <v>2.3730000000000004E-07</v>
      </c>
      <c r="G53"/>
    </row>
    <row r="54" spans="1:7" ht="12.75">
      <c r="A54" s="157" t="str">
        <f>'[1]Air Toxics EF'!B36</f>
        <v>Dioxin: 8D </v>
      </c>
      <c r="B54" s="152">
        <f>'[1]Air Toxics EF'!C36</f>
        <v>3268879</v>
      </c>
      <c r="C54" s="171">
        <v>1.07E-07</v>
      </c>
      <c r="D54" s="170">
        <f t="shared" si="0"/>
        <v>9.694200000000001E-08</v>
      </c>
      <c r="E54" s="161">
        <f t="shared" si="1"/>
        <v>2.05333E-07</v>
      </c>
      <c r="F54" s="176">
        <f t="shared" si="2"/>
        <v>1.511375E-06</v>
      </c>
      <c r="G54"/>
    </row>
    <row r="55" spans="1:7" ht="12.75">
      <c r="A55" s="157" t="str">
        <f>'[1]Air Toxics EF'!B39</f>
        <v>Formaldehyde</v>
      </c>
      <c r="B55" s="152">
        <f>'[1]Air Toxics EF'!C39</f>
        <v>50000</v>
      </c>
      <c r="C55" s="171">
        <v>0.0705</v>
      </c>
      <c r="D55" s="170">
        <f t="shared" si="0"/>
        <v>0.063873</v>
      </c>
      <c r="E55" s="161">
        <f t="shared" si="1"/>
        <v>0.13528949999999998</v>
      </c>
      <c r="F55" s="176">
        <f t="shared" si="2"/>
        <v>0.9958124999999999</v>
      </c>
      <c r="G55"/>
    </row>
    <row r="56" spans="1:7" ht="12.75">
      <c r="A56" s="157" t="str">
        <f>'[1]Air Toxics EF'!B40</f>
        <v>Furan: 4F Total</v>
      </c>
      <c r="B56" s="152">
        <f>'[1]Air Toxics EF'!C40</f>
        <v>55722275</v>
      </c>
      <c r="C56" s="171">
        <v>3.34E-08</v>
      </c>
      <c r="D56" s="170">
        <f t="shared" si="0"/>
        <v>3.02604E-08</v>
      </c>
      <c r="E56" s="161">
        <f t="shared" si="1"/>
        <v>6.40946E-08</v>
      </c>
      <c r="F56" s="176">
        <f t="shared" si="2"/>
        <v>4.7177500000000003E-07</v>
      </c>
      <c r="G56"/>
    </row>
    <row r="57" spans="1:7" ht="12.75">
      <c r="A57" s="157" t="str">
        <f>'[1]Air Toxics EF'!B41</f>
        <v>Furan: 5F Total</v>
      </c>
      <c r="B57" s="152">
        <f>'[1]Air Toxics EF'!C41</f>
        <v>30402154</v>
      </c>
      <c r="C57" s="171">
        <v>4.67E-08</v>
      </c>
      <c r="D57" s="170">
        <f t="shared" si="0"/>
        <v>4.2310200000000004E-08</v>
      </c>
      <c r="E57" s="161">
        <f t="shared" si="1"/>
        <v>8.96173E-08</v>
      </c>
      <c r="F57" s="176">
        <f t="shared" si="2"/>
        <v>6.596375000000001E-07</v>
      </c>
      <c r="G57"/>
    </row>
    <row r="58" spans="1:7" ht="12.75">
      <c r="A58" s="157" t="str">
        <f>'[1]Air Toxics EF'!B42</f>
        <v>Furan: 6F Total</v>
      </c>
      <c r="B58" s="152">
        <f>'[1]Air Toxics EF'!C42</f>
        <v>55684941</v>
      </c>
      <c r="C58" s="171">
        <v>2.41E-08</v>
      </c>
      <c r="D58" s="170">
        <f t="shared" si="0"/>
        <v>2.18346E-08</v>
      </c>
      <c r="E58" s="161">
        <f t="shared" si="1"/>
        <v>4.62479E-08</v>
      </c>
      <c r="F58" s="176">
        <f t="shared" si="2"/>
        <v>3.404125E-07</v>
      </c>
      <c r="G58"/>
    </row>
    <row r="59" spans="1:7" ht="12.75">
      <c r="A59" s="157" t="str">
        <f>'[1]Air Toxics EF'!B43</f>
        <v>Furan: 7F Total</v>
      </c>
      <c r="B59" s="152">
        <f>'[1]Air Toxics EF'!C43</f>
        <v>38998753</v>
      </c>
      <c r="C59" s="171">
        <v>1.67E-08</v>
      </c>
      <c r="D59" s="170">
        <f t="shared" si="0"/>
        <v>1.51302E-08</v>
      </c>
      <c r="E59" s="161">
        <f t="shared" si="1"/>
        <v>3.20473E-08</v>
      </c>
      <c r="F59" s="176">
        <f t="shared" si="2"/>
        <v>2.3588750000000001E-07</v>
      </c>
      <c r="G59"/>
    </row>
    <row r="60" spans="1:7" ht="12.75">
      <c r="A60" s="157" t="str">
        <f>'[1]Air Toxics EF'!B44</f>
        <v>Furan: 8F</v>
      </c>
      <c r="B60" s="152">
        <f>'[1]Air Toxics EF'!C44</f>
        <v>39001020</v>
      </c>
      <c r="C60" s="171">
        <v>8.61E-09</v>
      </c>
      <c r="D60" s="170">
        <f t="shared" si="0"/>
        <v>7.80066E-09</v>
      </c>
      <c r="E60" s="161">
        <f t="shared" si="1"/>
        <v>1.652259E-08</v>
      </c>
      <c r="F60" s="176">
        <f t="shared" si="2"/>
        <v>1.2161625E-07</v>
      </c>
      <c r="G60"/>
    </row>
    <row r="61" spans="1:7" ht="12.75">
      <c r="A61" s="145" t="str">
        <f>'[1]Air Toxics EF'!B45</f>
        <v>HCL</v>
      </c>
      <c r="B61" s="158">
        <f>'[1]Air Toxics EF'!C45</f>
        <v>7647010</v>
      </c>
      <c r="C61" s="172">
        <v>0.0809</v>
      </c>
      <c r="D61" s="170">
        <f t="shared" si="0"/>
        <v>0.0732954</v>
      </c>
      <c r="E61" s="161">
        <f t="shared" si="1"/>
        <v>0.1552471</v>
      </c>
      <c r="F61" s="176">
        <f t="shared" si="2"/>
        <v>1.1427125</v>
      </c>
      <c r="G61"/>
    </row>
    <row r="62" spans="1:7" ht="12.75">
      <c r="A62" s="145" t="str">
        <f>'[1]Air Toxics EF'!B46</f>
        <v>Indeno(1,2,3-cd)pyrene (PAH)</v>
      </c>
      <c r="B62" s="158">
        <f>'[1]Air Toxics EF'!C46</f>
        <v>193395</v>
      </c>
      <c r="C62" s="172">
        <v>8.26E-05</v>
      </c>
      <c r="D62" s="170">
        <f t="shared" si="0"/>
        <v>7.48356E-05</v>
      </c>
      <c r="E62" s="161">
        <f t="shared" si="1"/>
        <v>0.0001585094</v>
      </c>
      <c r="F62" s="176">
        <f t="shared" si="2"/>
        <v>0.001166725</v>
      </c>
      <c r="G62"/>
    </row>
    <row r="63" spans="1:7" ht="12.75">
      <c r="A63" s="145" t="str">
        <f>'[1]Air Toxics EF'!B47</f>
        <v>Lead</v>
      </c>
      <c r="B63" s="158">
        <f>'[1]Air Toxics EF'!C47</f>
        <v>7439921</v>
      </c>
      <c r="C63" s="172">
        <v>0.000608</v>
      </c>
      <c r="D63" s="170">
        <f t="shared" si="0"/>
        <v>0.000550848</v>
      </c>
      <c r="E63" s="161">
        <f t="shared" si="1"/>
        <v>0.001166752</v>
      </c>
      <c r="F63" s="176">
        <f t="shared" si="2"/>
        <v>0.008588</v>
      </c>
      <c r="G63"/>
    </row>
    <row r="64" spans="1:7" ht="12.75">
      <c r="A64" s="145" t="s">
        <v>232</v>
      </c>
      <c r="B64" s="158">
        <f>'[1]Air Toxics EF'!C48</f>
        <v>7439965</v>
      </c>
      <c r="C64" s="172">
        <v>0.0103</v>
      </c>
      <c r="D64" s="170">
        <f t="shared" si="0"/>
        <v>0.009331800000000001</v>
      </c>
      <c r="E64" s="161">
        <f t="shared" si="1"/>
        <v>0.0197657</v>
      </c>
      <c r="F64" s="176">
        <f t="shared" si="2"/>
        <v>0.1454875</v>
      </c>
      <c r="G64"/>
    </row>
    <row r="65" spans="1:7" ht="12.75">
      <c r="A65" s="145" t="str">
        <f>'[1]Air Toxics EF'!B49</f>
        <v>Mercury</v>
      </c>
      <c r="B65" s="158">
        <f>'[1]Air Toxics EF'!C49</f>
        <v>7439976</v>
      </c>
      <c r="C65" s="172">
        <v>2.71E-06</v>
      </c>
      <c r="D65" s="170">
        <f t="shared" si="0"/>
        <v>2.4552599999999998E-06</v>
      </c>
      <c r="E65" s="161">
        <f t="shared" si="1"/>
        <v>5.20049E-06</v>
      </c>
      <c r="F65" s="176">
        <f t="shared" si="2"/>
        <v>3.827875E-05</v>
      </c>
      <c r="G65"/>
    </row>
    <row r="66" spans="1:7" ht="12.75">
      <c r="A66" s="145" t="str">
        <f>'[1]Air Toxics EF'!B50</f>
        <v>Naphthalene (PAH)</v>
      </c>
      <c r="B66" s="158">
        <f>'[1]Air Toxics EF'!C50</f>
        <v>91203</v>
      </c>
      <c r="C66" s="172">
        <v>0.0108</v>
      </c>
      <c r="D66" s="170">
        <f t="shared" si="0"/>
        <v>0.009784800000000001</v>
      </c>
      <c r="E66" s="161">
        <f t="shared" si="1"/>
        <v>0.020725200000000003</v>
      </c>
      <c r="F66" s="176">
        <f t="shared" si="2"/>
        <v>0.15255000000000002</v>
      </c>
      <c r="G66"/>
    </row>
    <row r="67" spans="1:7" ht="12.75">
      <c r="A67" s="145" t="str">
        <f>'[1]Air Toxics EF'!B51</f>
        <v>Nickel</v>
      </c>
      <c r="B67" s="158">
        <f>'[1]Air Toxics EF'!C51</f>
        <v>7440020</v>
      </c>
      <c r="C67" s="172">
        <v>0.0488</v>
      </c>
      <c r="D67" s="170">
        <f t="shared" si="0"/>
        <v>0.044212800000000003</v>
      </c>
      <c r="E67" s="161">
        <f t="shared" si="1"/>
        <v>0.09364720000000001</v>
      </c>
      <c r="F67" s="176">
        <f t="shared" si="2"/>
        <v>0.6893000000000001</v>
      </c>
      <c r="G67"/>
    </row>
    <row r="68" spans="1:7" ht="12.75">
      <c r="A68" s="145" t="str">
        <f>'[1]Air Toxics EF'!B54</f>
        <v>Selenium</v>
      </c>
      <c r="B68" s="158">
        <f>'[1]Air Toxics EF'!C54</f>
        <v>7782492</v>
      </c>
      <c r="C68" s="172">
        <v>8.39E-06</v>
      </c>
      <c r="D68" s="170">
        <f t="shared" si="0"/>
        <v>7.60134E-06</v>
      </c>
      <c r="E68" s="161">
        <f t="shared" si="1"/>
        <v>1.610041E-05</v>
      </c>
      <c r="F68" s="176">
        <f t="shared" si="2"/>
        <v>0.00011850875</v>
      </c>
      <c r="G68"/>
    </row>
    <row r="69" spans="1:7" ht="13.5" thickBot="1">
      <c r="A69" s="159" t="str">
        <f>'[1]Air Toxics EF'!B55</f>
        <v>Zinc</v>
      </c>
      <c r="B69" s="160">
        <f>'[1]Air Toxics EF'!C55</f>
        <v>7440666</v>
      </c>
      <c r="C69" s="173">
        <v>0.0538</v>
      </c>
      <c r="D69" s="174">
        <f t="shared" si="0"/>
        <v>0.0487428</v>
      </c>
      <c r="E69" s="175">
        <f t="shared" si="1"/>
        <v>0.1032422</v>
      </c>
      <c r="F69" s="177">
        <f t="shared" si="2"/>
        <v>0.759925</v>
      </c>
      <c r="G69"/>
    </row>
    <row r="70" spans="1:7" ht="12" customHeight="1" thickTop="1">
      <c r="A70" s="127"/>
      <c r="B70" s="128"/>
      <c r="C70" s="128"/>
      <c r="D70" s="129"/>
      <c r="E70" s="129"/>
      <c r="F70" s="128"/>
      <c r="G70"/>
    </row>
    <row r="71" spans="1:6" ht="13.5" thickBot="1">
      <c r="A71" s="4"/>
      <c r="B71" s="55"/>
      <c r="C71" s="55"/>
      <c r="D71" s="71"/>
      <c r="E71" s="71"/>
      <c r="F71" s="71"/>
    </row>
    <row r="72" spans="1:6" ht="13.5" thickTop="1">
      <c r="A72" s="163"/>
      <c r="B72" s="164" t="s">
        <v>230</v>
      </c>
      <c r="C72" s="59"/>
      <c r="D72" s="59" t="s">
        <v>121</v>
      </c>
      <c r="E72" s="59" t="s">
        <v>122</v>
      </c>
      <c r="F72" s="117" t="s">
        <v>61</v>
      </c>
    </row>
    <row r="73" spans="1:6" ht="12.75">
      <c r="A73" s="98" t="s">
        <v>42</v>
      </c>
      <c r="B73" s="165" t="s">
        <v>231</v>
      </c>
      <c r="C73" s="166"/>
      <c r="D73" s="166" t="s">
        <v>237</v>
      </c>
      <c r="E73" s="62" t="s">
        <v>237</v>
      </c>
      <c r="F73" s="76" t="s">
        <v>123</v>
      </c>
    </row>
    <row r="74" spans="1:6" ht="12.75">
      <c r="A74" s="60" t="s">
        <v>39</v>
      </c>
      <c r="B74" s="165"/>
      <c r="C74" s="166"/>
      <c r="D74" s="166" t="s">
        <v>40</v>
      </c>
      <c r="E74" s="62" t="s">
        <v>40</v>
      </c>
      <c r="F74" s="76" t="s">
        <v>239</v>
      </c>
    </row>
    <row r="75" spans="1:6" ht="12.75">
      <c r="A75" s="181"/>
      <c r="B75" s="182"/>
      <c r="C75" s="183"/>
      <c r="D75" s="183" t="s">
        <v>65</v>
      </c>
      <c r="E75" s="150" t="s">
        <v>65</v>
      </c>
      <c r="F75" s="151" t="s">
        <v>65</v>
      </c>
    </row>
    <row r="76" spans="1:6" ht="12.75">
      <c r="A76" s="157" t="s">
        <v>185</v>
      </c>
      <c r="B76" s="152">
        <v>7440382</v>
      </c>
      <c r="C76" s="171"/>
      <c r="D76" s="162">
        <f aca="true" t="shared" si="3" ref="D76:E95">D37*454/3600</f>
        <v>2.3079846666666664E-05</v>
      </c>
      <c r="E76" s="162">
        <f t="shared" si="3"/>
        <v>4.888545888888889E-05</v>
      </c>
      <c r="F76" s="178">
        <f>F37*454/36000</f>
        <v>3.598265277777778E-05</v>
      </c>
    </row>
    <row r="77" spans="1:6" ht="12.75">
      <c r="A77" s="157" t="s">
        <v>187</v>
      </c>
      <c r="B77" s="152">
        <v>56553</v>
      </c>
      <c r="C77" s="171"/>
      <c r="D77" s="162">
        <f t="shared" si="3"/>
        <v>9.746093666666667E-06</v>
      </c>
      <c r="E77" s="162">
        <f t="shared" si="3"/>
        <v>2.0643216055555556E-05</v>
      </c>
      <c r="F77" s="178">
        <f aca="true" t="shared" si="4" ref="F77:F108">F38*454/36000</f>
        <v>1.519465486111111E-05</v>
      </c>
    </row>
    <row r="78" spans="1:6" ht="12.75">
      <c r="A78" s="157" t="s">
        <v>188</v>
      </c>
      <c r="B78" s="152">
        <v>71432</v>
      </c>
      <c r="C78" s="171"/>
      <c r="D78" s="162">
        <f t="shared" si="3"/>
        <v>0.0012911003333333333</v>
      </c>
      <c r="E78" s="162">
        <f t="shared" si="3"/>
        <v>0.002734681611111111</v>
      </c>
      <c r="F78" s="178">
        <f t="shared" si="4"/>
        <v>0.0020128909722222223</v>
      </c>
    </row>
    <row r="79" spans="1:6" ht="12.75">
      <c r="A79" s="157" t="s">
        <v>189</v>
      </c>
      <c r="B79" s="152">
        <v>50328</v>
      </c>
      <c r="C79" s="171"/>
      <c r="D79" s="162">
        <f t="shared" si="3"/>
        <v>9.517580333333335E-06</v>
      </c>
      <c r="E79" s="162">
        <f t="shared" si="3"/>
        <v>2.015920161111111E-05</v>
      </c>
      <c r="F79" s="178">
        <f t="shared" si="4"/>
        <v>1.4838390972222226E-05</v>
      </c>
    </row>
    <row r="80" spans="1:6" ht="12.75">
      <c r="A80" s="157" t="s">
        <v>190</v>
      </c>
      <c r="B80" s="152">
        <v>205992</v>
      </c>
      <c r="C80" s="171"/>
      <c r="D80" s="162">
        <f t="shared" si="3"/>
        <v>1.5081880000000002E-05</v>
      </c>
      <c r="E80" s="162">
        <f t="shared" si="3"/>
        <v>3.194495333333334E-05</v>
      </c>
      <c r="F80" s="178">
        <f t="shared" si="4"/>
        <v>2.351341666666667E-05</v>
      </c>
    </row>
    <row r="81" spans="1:6" ht="12.75">
      <c r="A81" s="157" t="s">
        <v>194</v>
      </c>
      <c r="B81" s="152">
        <v>207089</v>
      </c>
      <c r="C81" s="171"/>
      <c r="D81" s="162">
        <f t="shared" si="3"/>
        <v>1.4853366666666664E-05</v>
      </c>
      <c r="E81" s="162">
        <f t="shared" si="3"/>
        <v>3.146093888888889E-05</v>
      </c>
      <c r="F81" s="178">
        <f t="shared" si="4"/>
        <v>2.3157152777777776E-05</v>
      </c>
    </row>
    <row r="82" spans="1:6" ht="12.75">
      <c r="A82" s="157" t="s">
        <v>195</v>
      </c>
      <c r="B82" s="152">
        <v>7440417</v>
      </c>
      <c r="C82" s="171"/>
      <c r="D82" s="162">
        <f t="shared" si="3"/>
        <v>6.204137E-06</v>
      </c>
      <c r="E82" s="162">
        <f t="shared" si="3"/>
        <v>1.3140992166666666E-05</v>
      </c>
      <c r="F82" s="178">
        <f t="shared" si="4"/>
        <v>9.672564583333333E-06</v>
      </c>
    </row>
    <row r="83" spans="1:6" ht="12.75">
      <c r="A83" s="157" t="s">
        <v>196</v>
      </c>
      <c r="B83" s="152">
        <v>7440439</v>
      </c>
      <c r="C83" s="171"/>
      <c r="D83" s="162">
        <f t="shared" si="3"/>
        <v>3.713341666666667E-05</v>
      </c>
      <c r="E83" s="162">
        <f t="shared" si="3"/>
        <v>7.865234722222223E-05</v>
      </c>
      <c r="F83" s="178">
        <f t="shared" si="4"/>
        <v>5.789288194444443E-05</v>
      </c>
    </row>
    <row r="84" spans="1:6" ht="12.75">
      <c r="A84" s="157" t="s">
        <v>197</v>
      </c>
      <c r="B84" s="152">
        <v>218019</v>
      </c>
      <c r="C84" s="171"/>
      <c r="D84" s="162">
        <f t="shared" si="3"/>
        <v>1.1768436666666667E-05</v>
      </c>
      <c r="E84" s="162">
        <f t="shared" si="3"/>
        <v>2.492674388888889E-05</v>
      </c>
      <c r="F84" s="178">
        <f t="shared" si="4"/>
        <v>1.834759027777778E-05</v>
      </c>
    </row>
    <row r="85" spans="1:6" ht="12.75">
      <c r="A85" s="157" t="s">
        <v>198</v>
      </c>
      <c r="B85" s="152">
        <v>18540299</v>
      </c>
      <c r="C85" s="171"/>
      <c r="D85" s="162">
        <f t="shared" si="3"/>
        <v>1.233972E-06</v>
      </c>
      <c r="E85" s="162">
        <f t="shared" si="3"/>
        <v>2.613678E-06</v>
      </c>
      <c r="F85" s="178">
        <f t="shared" si="4"/>
        <v>1.9238249999999997E-06</v>
      </c>
    </row>
    <row r="86" spans="1:6" ht="12.75">
      <c r="A86" s="157" t="s">
        <v>199</v>
      </c>
      <c r="B86" s="152">
        <v>7440473</v>
      </c>
      <c r="C86" s="171"/>
      <c r="D86" s="162">
        <f t="shared" si="3"/>
        <v>4.8444826666666665E-05</v>
      </c>
      <c r="E86" s="162">
        <f t="shared" si="3"/>
        <v>0.00010261106222222223</v>
      </c>
      <c r="F86" s="178">
        <f t="shared" si="4"/>
        <v>7.552794444444445E-05</v>
      </c>
    </row>
    <row r="87" spans="1:6" ht="12.75">
      <c r="A87" s="157" t="s">
        <v>200</v>
      </c>
      <c r="B87" s="152">
        <v>7440508</v>
      </c>
      <c r="C87" s="171"/>
      <c r="D87" s="162">
        <f t="shared" si="3"/>
        <v>0.00011402815333333333</v>
      </c>
      <c r="E87" s="162">
        <f t="shared" si="3"/>
        <v>0.00024152320777777776</v>
      </c>
      <c r="F87" s="178">
        <f t="shared" si="4"/>
        <v>0.0001777756805555556</v>
      </c>
    </row>
    <row r="88" spans="1:6" ht="12.75">
      <c r="A88" s="157" t="s">
        <v>201</v>
      </c>
      <c r="B88" s="152">
        <v>53703</v>
      </c>
      <c r="C88" s="171"/>
      <c r="D88" s="162">
        <f t="shared" si="3"/>
        <v>9.426175000000001E-06</v>
      </c>
      <c r="E88" s="162">
        <f t="shared" si="3"/>
        <v>1.9965595833333335E-05</v>
      </c>
      <c r="F88" s="178">
        <f t="shared" si="4"/>
        <v>1.4695885416666669E-05</v>
      </c>
    </row>
    <row r="89" spans="1:6" ht="12.75">
      <c r="A89" s="157" t="s">
        <v>203</v>
      </c>
      <c r="B89" s="152">
        <v>41903575</v>
      </c>
      <c r="C89" s="171"/>
      <c r="D89" s="162">
        <f t="shared" si="3"/>
        <v>4.273199333333333E-10</v>
      </c>
      <c r="E89" s="162">
        <f t="shared" si="3"/>
        <v>9.051070111111111E-10</v>
      </c>
      <c r="F89" s="178">
        <f t="shared" si="4"/>
        <v>6.662134722222221E-10</v>
      </c>
    </row>
    <row r="90" spans="1:6" ht="12.75">
      <c r="A90" s="157" t="s">
        <v>204</v>
      </c>
      <c r="B90" s="152">
        <v>36088229</v>
      </c>
      <c r="C90" s="171"/>
      <c r="D90" s="162">
        <f t="shared" si="3"/>
        <v>8.169351666666667E-10</v>
      </c>
      <c r="E90" s="162">
        <f t="shared" si="3"/>
        <v>1.730351638888889E-09</v>
      </c>
      <c r="F90" s="178">
        <f t="shared" si="4"/>
        <v>1.2736434027777778E-09</v>
      </c>
    </row>
    <row r="91" spans="1:6" ht="12.75">
      <c r="A91" s="157" t="s">
        <v>205</v>
      </c>
      <c r="B91" s="152">
        <v>34465468</v>
      </c>
      <c r="C91" s="171"/>
      <c r="D91" s="162">
        <f t="shared" si="3"/>
        <v>1.02831E-09</v>
      </c>
      <c r="E91" s="162">
        <f t="shared" si="3"/>
        <v>2.1780649999999998E-09</v>
      </c>
      <c r="F91" s="178">
        <f t="shared" si="4"/>
        <v>1.6031875E-09</v>
      </c>
    </row>
    <row r="92" spans="1:6" ht="12.75">
      <c r="A92" s="157" t="s">
        <v>206</v>
      </c>
      <c r="B92" s="152">
        <v>37871004</v>
      </c>
      <c r="C92" s="171"/>
      <c r="D92" s="162">
        <f t="shared" si="3"/>
        <v>1.919512E-09</v>
      </c>
      <c r="E92" s="162">
        <f t="shared" si="3"/>
        <v>4.065721333333334E-09</v>
      </c>
      <c r="F92" s="178">
        <f t="shared" si="4"/>
        <v>2.9926166666666675E-09</v>
      </c>
    </row>
    <row r="93" spans="1:6" ht="12.75">
      <c r="A93" s="157" t="s">
        <v>207</v>
      </c>
      <c r="B93" s="152">
        <v>3268879</v>
      </c>
      <c r="C93" s="171"/>
      <c r="D93" s="162">
        <f t="shared" si="3"/>
        <v>1.2225463333333335E-08</v>
      </c>
      <c r="E93" s="162">
        <f t="shared" si="3"/>
        <v>2.5894772777777778E-08</v>
      </c>
      <c r="F93" s="178">
        <f t="shared" si="4"/>
        <v>1.9060118055555555E-08</v>
      </c>
    </row>
    <row r="94" spans="1:6" ht="12.75">
      <c r="A94" s="157" t="s">
        <v>210</v>
      </c>
      <c r="B94" s="152">
        <v>50000</v>
      </c>
      <c r="C94" s="171"/>
      <c r="D94" s="162">
        <f t="shared" si="3"/>
        <v>0.008055095</v>
      </c>
      <c r="E94" s="162">
        <f t="shared" si="3"/>
        <v>0.017061509166666666</v>
      </c>
      <c r="F94" s="178">
        <f t="shared" si="4"/>
        <v>0.012558302083333332</v>
      </c>
    </row>
    <row r="95" spans="1:6" ht="12.75">
      <c r="A95" s="157" t="s">
        <v>211</v>
      </c>
      <c r="B95" s="152">
        <v>55722275</v>
      </c>
      <c r="C95" s="171"/>
      <c r="D95" s="162">
        <f t="shared" si="3"/>
        <v>3.816172666666667E-09</v>
      </c>
      <c r="E95" s="162">
        <f t="shared" si="3"/>
        <v>8.083041222222222E-09</v>
      </c>
      <c r="F95" s="178">
        <f t="shared" si="4"/>
        <v>5.949606944444445E-09</v>
      </c>
    </row>
    <row r="96" spans="1:6" ht="12.75">
      <c r="A96" s="157" t="s">
        <v>212</v>
      </c>
      <c r="B96" s="152">
        <v>30402154</v>
      </c>
      <c r="C96" s="171"/>
      <c r="D96" s="162">
        <f aca="true" t="shared" si="5" ref="D96:E108">D57*454/3600</f>
        <v>5.335786333333334E-09</v>
      </c>
      <c r="E96" s="162">
        <f t="shared" si="5"/>
        <v>1.1301737277777778E-08</v>
      </c>
      <c r="F96" s="178">
        <f t="shared" si="4"/>
        <v>8.318761805555557E-09</v>
      </c>
    </row>
    <row r="97" spans="1:6" ht="12.75">
      <c r="A97" s="157" t="s">
        <v>213</v>
      </c>
      <c r="B97" s="152">
        <v>55684941</v>
      </c>
      <c r="C97" s="171"/>
      <c r="D97" s="162">
        <f t="shared" si="5"/>
        <v>2.753585666666667E-09</v>
      </c>
      <c r="E97" s="162">
        <f t="shared" si="5"/>
        <v>5.832374055555556E-09</v>
      </c>
      <c r="F97" s="178">
        <f t="shared" si="4"/>
        <v>4.29297986111111E-09</v>
      </c>
    </row>
    <row r="98" spans="1:6" ht="12.75">
      <c r="A98" s="157" t="s">
        <v>214</v>
      </c>
      <c r="B98" s="152">
        <v>38998753</v>
      </c>
      <c r="C98" s="171"/>
      <c r="D98" s="162">
        <f t="shared" si="5"/>
        <v>1.9080863333333333E-09</v>
      </c>
      <c r="E98" s="162">
        <f t="shared" si="5"/>
        <v>4.041520611111111E-09</v>
      </c>
      <c r="F98" s="178">
        <f t="shared" si="4"/>
        <v>2.9748034722222224E-09</v>
      </c>
    </row>
    <row r="99" spans="1:6" ht="12.75">
      <c r="A99" s="157" t="s">
        <v>215</v>
      </c>
      <c r="B99" s="152">
        <v>39001020</v>
      </c>
      <c r="C99" s="171"/>
      <c r="D99" s="162">
        <f t="shared" si="5"/>
        <v>9.837499E-10</v>
      </c>
      <c r="E99" s="162">
        <f t="shared" si="5"/>
        <v>2.0836821833333333E-09</v>
      </c>
      <c r="F99" s="178">
        <f t="shared" si="4"/>
        <v>1.5337160416666667E-09</v>
      </c>
    </row>
    <row r="100" spans="1:6" ht="12.75">
      <c r="A100" s="157" t="s">
        <v>217</v>
      </c>
      <c r="B100" s="152">
        <v>7647010</v>
      </c>
      <c r="C100" s="171"/>
      <c r="D100" s="162">
        <f t="shared" si="5"/>
        <v>0.009243364333333334</v>
      </c>
      <c r="E100" s="162">
        <f t="shared" si="5"/>
        <v>0.019578384277777777</v>
      </c>
      <c r="F100" s="178">
        <f t="shared" si="4"/>
        <v>0.014410874305555555</v>
      </c>
    </row>
    <row r="101" spans="1:6" ht="12.75">
      <c r="A101" s="157" t="s">
        <v>218</v>
      </c>
      <c r="B101" s="152">
        <v>193395</v>
      </c>
      <c r="C101" s="171"/>
      <c r="D101" s="162">
        <f t="shared" si="5"/>
        <v>9.437600666666667E-06</v>
      </c>
      <c r="E101" s="162">
        <f t="shared" si="5"/>
        <v>1.9989796555555556E-05</v>
      </c>
      <c r="F101" s="178">
        <f t="shared" si="4"/>
        <v>1.4713698611111109E-05</v>
      </c>
    </row>
    <row r="102" spans="1:6" ht="12.75">
      <c r="A102" s="157" t="s">
        <v>220</v>
      </c>
      <c r="B102" s="152">
        <v>7439921</v>
      </c>
      <c r="C102" s="171"/>
      <c r="D102" s="162">
        <f t="shared" si="5"/>
        <v>6.946805333333333E-05</v>
      </c>
      <c r="E102" s="162">
        <f t="shared" si="5"/>
        <v>0.0001471403911111111</v>
      </c>
      <c r="F102" s="178">
        <f t="shared" si="4"/>
        <v>0.00010830422222222222</v>
      </c>
    </row>
    <row r="103" spans="1:6" ht="12.75">
      <c r="A103" s="157" t="s">
        <v>232</v>
      </c>
      <c r="B103" s="152">
        <v>7439965</v>
      </c>
      <c r="C103" s="171"/>
      <c r="D103" s="162">
        <f t="shared" si="5"/>
        <v>0.0011768436666666669</v>
      </c>
      <c r="E103" s="162">
        <f t="shared" si="5"/>
        <v>0.0024926743888888893</v>
      </c>
      <c r="F103" s="178">
        <f t="shared" si="4"/>
        <v>0.0018347590277777775</v>
      </c>
    </row>
    <row r="104" spans="1:6" ht="12.75">
      <c r="A104" s="157" t="s">
        <v>222</v>
      </c>
      <c r="B104" s="152">
        <v>7439976</v>
      </c>
      <c r="C104" s="171"/>
      <c r="D104" s="162">
        <f t="shared" si="5"/>
        <v>3.096355666666666E-07</v>
      </c>
      <c r="E104" s="162">
        <f t="shared" si="5"/>
        <v>6.558395722222222E-07</v>
      </c>
      <c r="F104" s="178">
        <f t="shared" si="4"/>
        <v>4.827375694444445E-07</v>
      </c>
    </row>
    <row r="105" spans="1:6" ht="12.75">
      <c r="A105" s="157" t="s">
        <v>223</v>
      </c>
      <c r="B105" s="152">
        <v>91203</v>
      </c>
      <c r="C105" s="171"/>
      <c r="D105" s="162">
        <f t="shared" si="5"/>
        <v>0.0012339720000000003</v>
      </c>
      <c r="E105" s="162">
        <f t="shared" si="5"/>
        <v>0.0026136780000000004</v>
      </c>
      <c r="F105" s="178">
        <f t="shared" si="4"/>
        <v>0.0019238250000000003</v>
      </c>
    </row>
    <row r="106" spans="1:6" ht="12.75">
      <c r="A106" s="157" t="s">
        <v>224</v>
      </c>
      <c r="B106" s="152">
        <v>7440020</v>
      </c>
      <c r="C106" s="171"/>
      <c r="D106" s="162">
        <f t="shared" si="5"/>
        <v>0.005575725333333333</v>
      </c>
      <c r="E106" s="162">
        <f t="shared" si="5"/>
        <v>0.011809952444444447</v>
      </c>
      <c r="F106" s="178">
        <f t="shared" si="4"/>
        <v>0.008692838888888891</v>
      </c>
    </row>
    <row r="107" spans="1:6" ht="12.75">
      <c r="A107" s="157" t="s">
        <v>227</v>
      </c>
      <c r="B107" s="152">
        <v>7782492</v>
      </c>
      <c r="C107" s="171"/>
      <c r="D107" s="162">
        <f t="shared" si="5"/>
        <v>9.586134333333334E-07</v>
      </c>
      <c r="E107" s="162">
        <f t="shared" si="5"/>
        <v>2.0304405944444447E-06</v>
      </c>
      <c r="F107" s="178">
        <f t="shared" si="4"/>
        <v>1.4945270138888888E-06</v>
      </c>
    </row>
    <row r="108" spans="1:6" ht="13.5" thickBot="1">
      <c r="A108" s="159" t="s">
        <v>228</v>
      </c>
      <c r="B108" s="160">
        <v>7440666</v>
      </c>
      <c r="C108" s="173"/>
      <c r="D108" s="179">
        <f t="shared" si="5"/>
        <v>0.006147008666666666</v>
      </c>
      <c r="E108" s="179">
        <f t="shared" si="5"/>
        <v>0.013019988555555556</v>
      </c>
      <c r="F108" s="180">
        <f t="shared" si="4"/>
        <v>0.00958349861111111</v>
      </c>
    </row>
    <row r="109" ht="13.5" thickTop="1"/>
    <row r="110" ht="12.75">
      <c r="A110" s="72" t="s">
        <v>233</v>
      </c>
    </row>
  </sheetData>
  <sheetProtection/>
  <printOptions horizontalCentered="1"/>
  <pageMargins left="0.75" right="0.25" top="0.69" bottom="0.65" header="0.5" footer="0.29"/>
  <pageSetup fitToHeight="2" horizontalDpi="600" verticalDpi="600" orientation="portrait" scale="76" r:id="rId2"/>
  <headerFooter alignWithMargins="0">
    <oddFooter>&amp;L&amp;6K:\REPORTS\R1350\valley\&amp;F\&amp;A&amp;C&amp;P of &amp;N&amp;R&amp;6&amp;D</oddFooter>
  </headerFooter>
  <rowBreaks count="1" manualBreakCount="1">
    <brk id="7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5"/>
  <sheetViews>
    <sheetView zoomScale="75" zoomScaleNormal="75" zoomScalePageLayoutView="0" workbookViewId="0" topLeftCell="A115">
      <selection activeCell="A147" sqref="A147"/>
    </sheetView>
  </sheetViews>
  <sheetFormatPr defaultColWidth="9.140625" defaultRowHeight="12.75"/>
  <cols>
    <col min="1" max="7" width="13.7109375" style="0" customWidth="1"/>
  </cols>
  <sheetData>
    <row r="1" spans="1:7" ht="17.25">
      <c r="A1" s="194" t="s">
        <v>90</v>
      </c>
      <c r="B1" s="195"/>
      <c r="C1" s="195"/>
      <c r="D1" s="195"/>
      <c r="E1" s="195"/>
      <c r="F1" s="195"/>
      <c r="G1" s="196"/>
    </row>
    <row r="2" spans="1:7" ht="17.25">
      <c r="A2" s="198" t="s">
        <v>69</v>
      </c>
      <c r="B2" s="199"/>
      <c r="C2" s="199"/>
      <c r="D2" s="199"/>
      <c r="E2" s="199"/>
      <c r="F2" s="199"/>
      <c r="G2" s="200"/>
    </row>
    <row r="3" spans="1:7" ht="17.25">
      <c r="A3" s="198" t="s">
        <v>153</v>
      </c>
      <c r="B3" s="199"/>
      <c r="C3" s="199"/>
      <c r="D3" s="199"/>
      <c r="E3" s="199"/>
      <c r="F3" s="199"/>
      <c r="G3" s="200"/>
    </row>
    <row r="4" spans="1:7" ht="17.25">
      <c r="A4" s="198" t="s">
        <v>154</v>
      </c>
      <c r="B4" s="199"/>
      <c r="C4" s="199"/>
      <c r="D4" s="199"/>
      <c r="E4" s="199"/>
      <c r="F4" s="199"/>
      <c r="G4" s="200"/>
    </row>
    <row r="5" spans="1:7" ht="13.5" thickBot="1">
      <c r="A5" s="102"/>
      <c r="B5" s="103"/>
      <c r="C5" s="103"/>
      <c r="D5" s="103"/>
      <c r="E5" s="103"/>
      <c r="F5" s="103"/>
      <c r="G5" s="104"/>
    </row>
    <row r="6" spans="1:7" ht="15">
      <c r="A6" s="3" t="s">
        <v>155</v>
      </c>
      <c r="B6" s="4"/>
      <c r="C6" s="4"/>
      <c r="D6" s="4"/>
      <c r="E6" s="4"/>
      <c r="F6" s="4"/>
      <c r="G6" s="86"/>
    </row>
    <row r="7" spans="1:7" ht="15">
      <c r="A7" s="3" t="s">
        <v>17</v>
      </c>
      <c r="B7" s="4"/>
      <c r="C7" s="4"/>
      <c r="D7" s="4"/>
      <c r="E7" s="4"/>
      <c r="F7" s="4"/>
      <c r="G7" s="86"/>
    </row>
    <row r="8" spans="1:7" ht="15">
      <c r="A8" s="3" t="s">
        <v>156</v>
      </c>
      <c r="B8" s="4"/>
      <c r="C8" s="4"/>
      <c r="D8" s="4"/>
      <c r="E8" s="4"/>
      <c r="F8" s="4"/>
      <c r="G8" s="86"/>
    </row>
    <row r="9" spans="1:7" ht="15">
      <c r="A9" s="3" t="s">
        <v>113</v>
      </c>
      <c r="B9" s="4"/>
      <c r="C9" s="4"/>
      <c r="D9" s="4"/>
      <c r="E9" s="4"/>
      <c r="F9" s="4"/>
      <c r="G9" s="86"/>
    </row>
    <row r="10" spans="1:7" ht="15">
      <c r="A10" s="3" t="s">
        <v>157</v>
      </c>
      <c r="B10" s="4"/>
      <c r="C10" s="4"/>
      <c r="D10" s="4"/>
      <c r="E10" s="4"/>
      <c r="F10" s="4"/>
      <c r="G10" s="86"/>
    </row>
    <row r="11" spans="1:7" ht="12.75">
      <c r="A11" s="3" t="s">
        <v>114</v>
      </c>
      <c r="B11" s="4"/>
      <c r="C11" s="4"/>
      <c r="D11" s="4"/>
      <c r="E11" s="4"/>
      <c r="F11" s="4"/>
      <c r="G11" s="86"/>
    </row>
    <row r="12" spans="1:7" ht="16.5">
      <c r="A12" s="3" t="s">
        <v>82</v>
      </c>
      <c r="B12" s="4"/>
      <c r="C12" s="4"/>
      <c r="D12" s="4"/>
      <c r="E12" s="4"/>
      <c r="F12" s="4"/>
      <c r="G12" s="86"/>
    </row>
    <row r="13" spans="1:7" ht="15">
      <c r="A13" s="3" t="s">
        <v>76</v>
      </c>
      <c r="B13" s="4"/>
      <c r="C13" s="4"/>
      <c r="D13" s="4"/>
      <c r="E13" s="4"/>
      <c r="F13" s="4"/>
      <c r="G13" s="86"/>
    </row>
    <row r="14" spans="1:7" ht="12.75">
      <c r="A14" s="3"/>
      <c r="B14" s="4"/>
      <c r="C14" s="4"/>
      <c r="D14" s="4"/>
      <c r="E14" s="4"/>
      <c r="F14" s="4"/>
      <c r="G14" s="86"/>
    </row>
    <row r="15" spans="1:7" ht="12.75">
      <c r="A15" s="3"/>
      <c r="B15" s="4"/>
      <c r="C15" s="4"/>
      <c r="D15" s="4"/>
      <c r="E15" s="4"/>
      <c r="F15" s="4"/>
      <c r="G15" s="86"/>
    </row>
    <row r="16" spans="1:7" ht="13.5" thickBot="1">
      <c r="A16" s="5"/>
      <c r="B16" s="6"/>
      <c r="C16" s="6"/>
      <c r="D16" s="6"/>
      <c r="E16" s="6"/>
      <c r="F16" s="6"/>
      <c r="G16" s="87"/>
    </row>
    <row r="17" spans="1:7" ht="12.75">
      <c r="A17" s="4"/>
      <c r="B17" s="4"/>
      <c r="C17" s="4"/>
      <c r="D17" s="4"/>
      <c r="E17" s="4"/>
      <c r="F17" s="4"/>
      <c r="G17" s="4"/>
    </row>
    <row r="18" spans="2:7" ht="12.75">
      <c r="B18" s="88"/>
      <c r="C18" s="88"/>
      <c r="D18" s="89"/>
      <c r="E18" s="90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4:7" ht="12.75">
      <c r="D20" s="4"/>
      <c r="E20" s="4"/>
      <c r="F20" s="4"/>
      <c r="G20" s="4"/>
    </row>
    <row r="21" spans="1:5" ht="12.75">
      <c r="A21" s="197" t="s">
        <v>58</v>
      </c>
      <c r="B21" s="197"/>
      <c r="C21" s="197"/>
      <c r="D21" s="197"/>
      <c r="E21" s="197"/>
    </row>
    <row r="22" spans="4:5" ht="12.75">
      <c r="D22" s="1"/>
      <c r="E22" s="1"/>
    </row>
    <row r="23" ht="12.75">
      <c r="A23" s="7" t="s">
        <v>0</v>
      </c>
    </row>
    <row r="25" spans="1:5" ht="12.75">
      <c r="A25" s="1" t="s">
        <v>1</v>
      </c>
      <c r="B25" s="1" t="s">
        <v>2</v>
      </c>
      <c r="C25" s="1" t="s">
        <v>3</v>
      </c>
      <c r="D25" s="1" t="s">
        <v>4</v>
      </c>
      <c r="E25" s="1" t="s">
        <v>77</v>
      </c>
    </row>
    <row r="26" spans="1:5" ht="12.75">
      <c r="A26" s="1" t="s">
        <v>6</v>
      </c>
      <c r="B26" s="1" t="s">
        <v>7</v>
      </c>
      <c r="C26" s="1" t="s">
        <v>8</v>
      </c>
      <c r="D26" s="1" t="s">
        <v>100</v>
      </c>
      <c r="E26" s="1" t="s">
        <v>100</v>
      </c>
    </row>
    <row r="27" spans="1:5" ht="12.75">
      <c r="A27" s="8">
        <f>B27*C27</f>
        <v>390225000</v>
      </c>
      <c r="B27" s="2">
        <v>47300</v>
      </c>
      <c r="C27" s="2">
        <v>8250</v>
      </c>
      <c r="D27" s="8">
        <v>126000</v>
      </c>
      <c r="E27" s="8">
        <v>139000</v>
      </c>
    </row>
    <row r="28" ht="12.75">
      <c r="A28" s="9"/>
    </row>
    <row r="29" ht="12.75">
      <c r="A29" s="17" t="s">
        <v>101</v>
      </c>
    </row>
    <row r="30" ht="12.75">
      <c r="A30" s="9"/>
    </row>
    <row r="31" spans="1:6" ht="12.75">
      <c r="A31" s="17" t="s">
        <v>102</v>
      </c>
      <c r="E31" s="7">
        <f>ROUND(A27/(D27*1000),3)</f>
        <v>3.097</v>
      </c>
      <c r="F31" s="7" t="s">
        <v>103</v>
      </c>
    </row>
    <row r="32" spans="1:6" ht="12.75">
      <c r="A32" s="17"/>
      <c r="E32" s="7"/>
      <c r="F32" s="7"/>
    </row>
    <row r="33" spans="1:6" ht="12.75">
      <c r="A33" s="17"/>
      <c r="E33" s="7"/>
      <c r="F33" s="7"/>
    </row>
    <row r="34" spans="1:6" ht="12.75">
      <c r="A34" s="17"/>
      <c r="E34" s="7"/>
      <c r="F34" s="7"/>
    </row>
    <row r="35" spans="1:6" ht="12.75">
      <c r="A35" s="17" t="s">
        <v>70</v>
      </c>
      <c r="E35" s="7"/>
      <c r="F35" s="7"/>
    </row>
    <row r="36" spans="1:6" ht="12.75">
      <c r="A36" s="17"/>
      <c r="E36" s="7"/>
      <c r="F36" s="7"/>
    </row>
    <row r="37" spans="1:6" ht="15">
      <c r="A37" s="82" t="s">
        <v>71</v>
      </c>
      <c r="B37" s="1" t="s">
        <v>115</v>
      </c>
      <c r="C37" s="1" t="s">
        <v>62</v>
      </c>
      <c r="D37" s="1"/>
      <c r="E37" s="7"/>
      <c r="F37" s="7"/>
    </row>
    <row r="38" spans="1:6" ht="12.75">
      <c r="A38" s="82" t="s">
        <v>91</v>
      </c>
      <c r="B38" s="1" t="s">
        <v>6</v>
      </c>
      <c r="C38" s="1" t="s">
        <v>118</v>
      </c>
      <c r="D38" s="1"/>
      <c r="E38" s="7"/>
      <c r="F38" s="7"/>
    </row>
    <row r="39" spans="1:6" ht="12.75">
      <c r="A39" s="17"/>
      <c r="E39" s="7"/>
      <c r="F39" s="7"/>
    </row>
    <row r="40" spans="1:6" ht="12.75">
      <c r="A40" s="82" t="s">
        <v>116</v>
      </c>
      <c r="B40" s="8">
        <v>126000000</v>
      </c>
      <c r="C40" s="1">
        <f>ROUND(B40/($E$27*1000),3)</f>
        <v>0.906</v>
      </c>
      <c r="D40" s="1"/>
      <c r="E40" s="7"/>
      <c r="F40" s="7"/>
    </row>
    <row r="41" spans="1:6" ht="12.75">
      <c r="A41" s="82" t="s">
        <v>117</v>
      </c>
      <c r="B41" s="8">
        <v>266700000</v>
      </c>
      <c r="C41" s="1">
        <f>ROUND(B41/($E$27*1000),3)</f>
        <v>1.919</v>
      </c>
      <c r="D41" s="1"/>
      <c r="E41" s="7"/>
      <c r="F41" s="7"/>
    </row>
    <row r="42" spans="1:6" ht="12.75">
      <c r="A42" s="82"/>
      <c r="B42" s="8"/>
      <c r="C42" s="1"/>
      <c r="D42" s="1"/>
      <c r="E42" s="7"/>
      <c r="F42" s="7"/>
    </row>
    <row r="43" spans="1:5" ht="12.75">
      <c r="A43" s="82"/>
      <c r="B43" s="2"/>
      <c r="C43" s="2"/>
      <c r="D43" s="2"/>
      <c r="E43" s="7"/>
    </row>
    <row r="46" spans="1:5" ht="15">
      <c r="A46" s="83" t="s">
        <v>78</v>
      </c>
      <c r="B46" s="12"/>
      <c r="C46" s="10"/>
      <c r="E46" s="11"/>
    </row>
    <row r="47" spans="1:5" ht="15">
      <c r="A47" s="83"/>
      <c r="B47" s="12"/>
      <c r="C47" s="10"/>
      <c r="E47" s="11"/>
    </row>
    <row r="48" spans="1:5" ht="15">
      <c r="A48" s="105"/>
      <c r="B48" s="106" t="s">
        <v>104</v>
      </c>
      <c r="C48" s="10"/>
      <c r="E48" s="11"/>
    </row>
    <row r="49" spans="1:5" ht="15">
      <c r="A49" s="105"/>
      <c r="B49" s="106"/>
      <c r="C49" s="10"/>
      <c r="E49" s="11"/>
    </row>
    <row r="50" spans="1:5" ht="15">
      <c r="A50" s="105"/>
      <c r="B50" s="106"/>
      <c r="C50" s="191" t="s">
        <v>152</v>
      </c>
      <c r="D50" s="192"/>
      <c r="E50" s="11"/>
    </row>
    <row r="51" spans="1:11" ht="12.75">
      <c r="A51" s="7"/>
      <c r="C51" s="7"/>
      <c r="D51" s="7"/>
      <c r="E51" s="7"/>
      <c r="F51" s="7"/>
      <c r="G51" s="7"/>
      <c r="J51" s="4"/>
      <c r="K51" s="12"/>
    </row>
    <row r="52" spans="1:11" ht="15">
      <c r="A52" s="1"/>
      <c r="B52" s="82" t="s">
        <v>9</v>
      </c>
      <c r="C52" s="82" t="s">
        <v>86</v>
      </c>
      <c r="D52" s="1" t="s">
        <v>5</v>
      </c>
      <c r="E52" s="1" t="s">
        <v>12</v>
      </c>
      <c r="F52" s="1"/>
      <c r="G52" s="1"/>
      <c r="J52" s="4"/>
      <c r="K52" s="4"/>
    </row>
    <row r="53" spans="2:7" ht="12.75">
      <c r="B53" s="82"/>
      <c r="C53" s="82" t="s">
        <v>72</v>
      </c>
      <c r="D53" s="1" t="s">
        <v>100</v>
      </c>
      <c r="E53" s="1" t="s">
        <v>105</v>
      </c>
      <c r="F53" s="1"/>
      <c r="G53" s="1"/>
    </row>
    <row r="54" spans="2:7" ht="12.75">
      <c r="B54" s="82"/>
      <c r="C54" s="82"/>
      <c r="D54" s="1"/>
      <c r="E54" s="1"/>
      <c r="F54" s="1"/>
      <c r="G54" s="1"/>
    </row>
    <row r="55" spans="2:7" ht="15">
      <c r="B55" s="107" t="s">
        <v>74</v>
      </c>
      <c r="C55" s="108">
        <v>0.637</v>
      </c>
      <c r="D55" s="107">
        <f>$E$27</f>
        <v>139000</v>
      </c>
      <c r="E55" s="1">
        <f>ROUND(D55*C55/1000,2)</f>
        <v>88.54</v>
      </c>
      <c r="F55" s="1"/>
      <c r="G55" s="1"/>
    </row>
    <row r="56" spans="2:7" ht="12.75">
      <c r="B56" s="107" t="s">
        <v>11</v>
      </c>
      <c r="C56" s="108">
        <v>0.0124</v>
      </c>
      <c r="D56" s="107">
        <f>$E$27</f>
        <v>139000</v>
      </c>
      <c r="E56" s="1">
        <f>ROUND(D56*C56/1000,2)</f>
        <v>1.72</v>
      </c>
      <c r="F56" s="1"/>
      <c r="G56" s="1"/>
    </row>
    <row r="57" spans="2:7" ht="15">
      <c r="B57" s="107" t="s">
        <v>75</v>
      </c>
      <c r="C57" s="108">
        <v>0.00803</v>
      </c>
      <c r="D57" s="107">
        <f>$E$27</f>
        <v>139000</v>
      </c>
      <c r="E57" s="1">
        <f>ROUND(D57*C57/1000,2)</f>
        <v>1.12</v>
      </c>
      <c r="F57" s="1"/>
      <c r="G57" s="1"/>
    </row>
    <row r="58" spans="2:7" ht="12.75">
      <c r="B58" s="107"/>
      <c r="C58" s="108"/>
      <c r="D58" s="107"/>
      <c r="E58" s="1"/>
      <c r="F58" s="1"/>
      <c r="G58" s="1"/>
    </row>
    <row r="59" spans="2:7" ht="12.75">
      <c r="B59" s="107"/>
      <c r="C59" s="108"/>
      <c r="D59" s="107"/>
      <c r="E59" s="1"/>
      <c r="F59" s="1"/>
      <c r="G59" s="1"/>
    </row>
    <row r="60" spans="2:7" ht="12.75">
      <c r="B60" s="107"/>
      <c r="C60" s="193" t="s">
        <v>161</v>
      </c>
      <c r="D60" s="193"/>
      <c r="E60" s="1"/>
      <c r="F60" s="1"/>
      <c r="G60" s="1"/>
    </row>
    <row r="61" spans="2:7" ht="15">
      <c r="B61" s="82" t="s">
        <v>9</v>
      </c>
      <c r="C61" s="82" t="s">
        <v>86</v>
      </c>
      <c r="D61" s="1" t="s">
        <v>5</v>
      </c>
      <c r="E61" s="1" t="s">
        <v>12</v>
      </c>
      <c r="F61" s="1"/>
      <c r="G61" s="1"/>
    </row>
    <row r="62" spans="2:7" ht="12.75">
      <c r="B62" s="82"/>
      <c r="C62" s="82" t="s">
        <v>72</v>
      </c>
      <c r="D62" s="1" t="s">
        <v>100</v>
      </c>
      <c r="E62" s="1" t="s">
        <v>105</v>
      </c>
      <c r="F62" s="1"/>
      <c r="G62" s="1"/>
    </row>
    <row r="63" spans="2:7" ht="12.75">
      <c r="B63" s="107"/>
      <c r="C63" s="108"/>
      <c r="D63" s="107"/>
      <c r="E63" s="1"/>
      <c r="F63" s="1"/>
      <c r="G63" s="1"/>
    </row>
    <row r="64" spans="2:7" ht="15">
      <c r="B64" s="107" t="s">
        <v>74</v>
      </c>
      <c r="C64" s="108">
        <f>G83</f>
        <v>0.166</v>
      </c>
      <c r="D64" s="107">
        <f>$E$27</f>
        <v>139000</v>
      </c>
      <c r="E64" s="1">
        <f>ROUND(D64*C64/1000,2)</f>
        <v>23.07</v>
      </c>
      <c r="F64" s="1"/>
      <c r="G64" s="1"/>
    </row>
    <row r="65" spans="2:7" ht="12.75">
      <c r="B65" s="107" t="s">
        <v>11</v>
      </c>
      <c r="C65" s="108">
        <v>0.103</v>
      </c>
      <c r="D65" s="107">
        <f>$E$27</f>
        <v>139000</v>
      </c>
      <c r="E65" s="1">
        <f>ROUND(D65*C65/1000,2)</f>
        <v>14.32</v>
      </c>
      <c r="F65" s="1"/>
      <c r="G65" s="1"/>
    </row>
    <row r="66" spans="2:7" ht="15">
      <c r="B66" s="107" t="s">
        <v>75</v>
      </c>
      <c r="C66" s="108">
        <v>0.00803</v>
      </c>
      <c r="D66" s="107">
        <f>$E$27</f>
        <v>139000</v>
      </c>
      <c r="E66" s="1">
        <f>ROUND(D66*C66/1000,2)</f>
        <v>1.12</v>
      </c>
      <c r="F66" s="1"/>
      <c r="G66" s="1"/>
    </row>
    <row r="67" spans="2:7" ht="12.75">
      <c r="B67" s="107"/>
      <c r="C67" s="108"/>
      <c r="D67" s="107"/>
      <c r="E67" s="1"/>
      <c r="F67" s="1"/>
      <c r="G67" s="1"/>
    </row>
    <row r="68" spans="2:7" ht="12.75">
      <c r="B68" s="107"/>
      <c r="C68" s="108"/>
      <c r="D68" s="107"/>
      <c r="E68" s="1"/>
      <c r="F68" s="1"/>
      <c r="G68" s="1"/>
    </row>
    <row r="69" spans="2:7" ht="12.75">
      <c r="B69" s="1"/>
      <c r="C69" s="2"/>
      <c r="D69" s="55"/>
      <c r="E69" s="12"/>
      <c r="F69" s="1"/>
      <c r="G69" s="1"/>
    </row>
    <row r="70" spans="1:5" ht="15">
      <c r="A70" s="7" t="s">
        <v>66</v>
      </c>
      <c r="B70" s="7"/>
      <c r="C70" s="7"/>
      <c r="D70" s="7"/>
      <c r="E70" s="7"/>
    </row>
    <row r="72" spans="1:5" ht="15">
      <c r="A72" s="83" t="s">
        <v>87</v>
      </c>
      <c r="B72" s="12"/>
      <c r="C72" s="10"/>
      <c r="E72" s="11"/>
    </row>
    <row r="73" spans="1:8" ht="12.75">
      <c r="A73" s="82"/>
      <c r="B73" s="12"/>
      <c r="C73" s="190" t="s">
        <v>60</v>
      </c>
      <c r="D73" s="190"/>
      <c r="E73" s="11"/>
      <c r="F73" s="11"/>
      <c r="G73" s="11"/>
      <c r="H73" s="11"/>
    </row>
    <row r="74" spans="1:8" ht="12.75">
      <c r="A74" s="82"/>
      <c r="C74" s="11"/>
      <c r="D74" s="11"/>
      <c r="E74" s="11"/>
      <c r="F74" s="11"/>
      <c r="G74" s="11"/>
      <c r="H74" s="11"/>
    </row>
    <row r="75" spans="1:8" ht="12.75">
      <c r="A75" s="82"/>
      <c r="B75" s="7"/>
      <c r="C75" s="7"/>
      <c r="D75" s="7"/>
      <c r="E75" s="7"/>
      <c r="F75" s="11"/>
      <c r="G75" s="11"/>
      <c r="H75" s="11"/>
    </row>
    <row r="76" spans="1:7" ht="16.5">
      <c r="A76" s="83" t="s">
        <v>106</v>
      </c>
      <c r="B76" s="7"/>
      <c r="C76" s="7"/>
      <c r="D76" s="7"/>
      <c r="E76" s="7"/>
      <c r="F76" s="1"/>
      <c r="G76" s="1"/>
    </row>
    <row r="77" spans="1:7" ht="12.75">
      <c r="A77" s="82"/>
      <c r="B77" s="7"/>
      <c r="C77" s="7"/>
      <c r="D77" s="7"/>
      <c r="E77" s="7"/>
      <c r="F77" s="1"/>
      <c r="G77" s="1"/>
    </row>
    <row r="78" spans="1:7" ht="12.75">
      <c r="A78" s="82"/>
      <c r="B78" s="7"/>
      <c r="C78" s="7"/>
      <c r="D78" s="7"/>
      <c r="E78" s="7"/>
      <c r="F78" s="1"/>
      <c r="G78" s="1"/>
    </row>
    <row r="79" spans="1:7" ht="12.75">
      <c r="A79" s="82"/>
      <c r="B79" s="7"/>
      <c r="C79" s="7"/>
      <c r="D79" s="7"/>
      <c r="E79" s="7"/>
      <c r="F79" s="1"/>
      <c r="G79" s="1"/>
    </row>
    <row r="80" spans="1:7" ht="12.75">
      <c r="A80" s="1" t="s">
        <v>9</v>
      </c>
      <c r="B80" s="82" t="s">
        <v>54</v>
      </c>
      <c r="C80" s="82" t="s">
        <v>56</v>
      </c>
      <c r="D80" s="1" t="s">
        <v>52</v>
      </c>
      <c r="E80" s="1" t="s">
        <v>57</v>
      </c>
      <c r="F80" s="1"/>
      <c r="G80" s="1" t="s">
        <v>10</v>
      </c>
    </row>
    <row r="81" spans="2:7" ht="12.75">
      <c r="B81" s="82" t="s">
        <v>55</v>
      </c>
      <c r="C81" s="82" t="s">
        <v>53</v>
      </c>
      <c r="D81" s="1" t="s">
        <v>18</v>
      </c>
      <c r="E81" s="1" t="s">
        <v>51</v>
      </c>
      <c r="F81" s="1"/>
      <c r="G81" s="1" t="s">
        <v>13</v>
      </c>
    </row>
    <row r="83" spans="1:7" ht="15">
      <c r="A83" s="11" t="s">
        <v>16</v>
      </c>
      <c r="B83" s="2">
        <v>15</v>
      </c>
      <c r="C83" s="82">
        <f>9190*20.9/(20.9-B83)</f>
        <v>32554.406779661025</v>
      </c>
      <c r="D83" s="2">
        <v>42</v>
      </c>
      <c r="E83" s="85">
        <v>46</v>
      </c>
      <c r="F83" s="84"/>
      <c r="G83" s="1">
        <f>ROUND(C83*D83*E83/(1000000*379),4)</f>
        <v>0.166</v>
      </c>
    </row>
    <row r="84" spans="1:7" ht="15">
      <c r="A84" s="11" t="s">
        <v>16</v>
      </c>
      <c r="B84" s="2">
        <v>15</v>
      </c>
      <c r="C84" s="82">
        <f>9190*20.9/(20.9-B84)</f>
        <v>32554.406779661025</v>
      </c>
      <c r="D84" s="2">
        <v>5</v>
      </c>
      <c r="E84" s="85">
        <v>46</v>
      </c>
      <c r="F84" s="84"/>
      <c r="G84" s="1">
        <f>ROUND(C84*D84*E84/(1000000*379),4)</f>
        <v>0.0198</v>
      </c>
    </row>
    <row r="85" spans="1:7" ht="12.75">
      <c r="A85" t="s">
        <v>11</v>
      </c>
      <c r="B85" s="2">
        <v>15</v>
      </c>
      <c r="C85" s="82">
        <f>9190*20.9/(20.9-B85)</f>
        <v>32554.406779661025</v>
      </c>
      <c r="D85" s="2">
        <v>6</v>
      </c>
      <c r="E85" s="85">
        <v>28</v>
      </c>
      <c r="F85" s="84"/>
      <c r="G85" s="1">
        <f>ROUND(C85*D85*E85/(1000000*379),4)</f>
        <v>0.0144</v>
      </c>
    </row>
    <row r="86" spans="1:7" ht="15">
      <c r="A86" t="s">
        <v>15</v>
      </c>
      <c r="B86" s="2">
        <v>15</v>
      </c>
      <c r="C86" s="82">
        <f>9190*20.9/(20.9-B86)</f>
        <v>32554.406779661025</v>
      </c>
      <c r="D86" s="2">
        <v>2</v>
      </c>
      <c r="E86" s="85">
        <v>16</v>
      </c>
      <c r="F86" s="84"/>
      <c r="G86" s="1">
        <f>ROUND(C86*D86*E86/(1000000*379),4)</f>
        <v>0.0027</v>
      </c>
    </row>
    <row r="87" spans="1:7" ht="15">
      <c r="A87" t="s">
        <v>14</v>
      </c>
      <c r="B87" s="2">
        <v>15</v>
      </c>
      <c r="C87" s="82">
        <f>9190*20.9/(20.9-B87)</f>
        <v>32554.406779661025</v>
      </c>
      <c r="D87" s="2">
        <v>5</v>
      </c>
      <c r="E87" s="85">
        <v>17</v>
      </c>
      <c r="F87" s="84"/>
      <c r="G87" s="1">
        <f>ROUND(C87*D87*E87/(1000000*379),4)</f>
        <v>0.0073</v>
      </c>
    </row>
    <row r="88" spans="2:7" ht="12.75">
      <c r="B88" s="107"/>
      <c r="C88" s="108"/>
      <c r="D88" s="107"/>
      <c r="E88" s="1"/>
      <c r="F88" s="1"/>
      <c r="G88" s="1"/>
    </row>
    <row r="89" ht="12.75">
      <c r="A89" s="7" t="s">
        <v>23</v>
      </c>
    </row>
    <row r="90" spans="1:5" ht="12.75">
      <c r="A90" s="14"/>
      <c r="B90" s="14"/>
      <c r="C90" s="14"/>
      <c r="D90" s="14"/>
      <c r="E90" s="14"/>
    </row>
    <row r="91" spans="2:6" ht="12.75">
      <c r="B91" s="1" t="s">
        <v>9</v>
      </c>
      <c r="C91" s="1" t="s">
        <v>10</v>
      </c>
      <c r="D91" s="1" t="s">
        <v>5</v>
      </c>
      <c r="E91" s="1" t="s">
        <v>12</v>
      </c>
      <c r="F91" s="1"/>
    </row>
    <row r="92" spans="2:6" ht="12.75">
      <c r="B92" s="1"/>
      <c r="C92" s="1" t="s">
        <v>13</v>
      </c>
      <c r="D92" s="1" t="s">
        <v>100</v>
      </c>
      <c r="E92" s="1" t="s">
        <v>107</v>
      </c>
      <c r="F92" s="1"/>
    </row>
    <row r="94" spans="2:6" ht="15">
      <c r="B94" s="11" t="s">
        <v>16</v>
      </c>
      <c r="C94" s="13">
        <f>G84</f>
        <v>0.0198</v>
      </c>
      <c r="D94" s="8">
        <v>139000</v>
      </c>
      <c r="E94" s="15">
        <f>ROUND(D94*C94/1000,2)</f>
        <v>2.75</v>
      </c>
      <c r="F94" s="15"/>
    </row>
    <row r="95" spans="2:6" ht="12.75">
      <c r="B95" s="11" t="s">
        <v>11</v>
      </c>
      <c r="C95" s="13">
        <f>G85</f>
        <v>0.0144</v>
      </c>
      <c r="D95" s="8">
        <v>139000</v>
      </c>
      <c r="E95" s="15">
        <f>ROUND(D95*C95/1000,2)</f>
        <v>2</v>
      </c>
      <c r="F95" s="15"/>
    </row>
    <row r="96" spans="2:6" ht="15">
      <c r="B96" s="11" t="s">
        <v>19</v>
      </c>
      <c r="C96" s="13">
        <f>G86</f>
        <v>0.0027</v>
      </c>
      <c r="D96" s="8">
        <v>139000</v>
      </c>
      <c r="E96" s="15">
        <f>ROUND(D96*C96/1000,2)</f>
        <v>0.38</v>
      </c>
      <c r="F96" s="15"/>
    </row>
    <row r="97" spans="2:6" ht="15">
      <c r="B97" s="11" t="s">
        <v>14</v>
      </c>
      <c r="C97" s="13">
        <f>G87</f>
        <v>0.0073</v>
      </c>
      <c r="D97" s="8">
        <v>139000</v>
      </c>
      <c r="E97" s="15">
        <f>ROUND(D97*C97/1000,2)</f>
        <v>1.01</v>
      </c>
      <c r="F97" s="15"/>
    </row>
    <row r="98" spans="2:6" ht="12.75">
      <c r="B98" s="11"/>
      <c r="C98" s="13"/>
      <c r="D98" s="2"/>
      <c r="E98" s="15"/>
      <c r="F98" s="15"/>
    </row>
    <row r="99" spans="1:6" ht="15">
      <c r="A99" s="7" t="s">
        <v>79</v>
      </c>
      <c r="B99" s="7"/>
      <c r="C99" s="16"/>
      <c r="D99" s="1"/>
      <c r="E99" s="15"/>
      <c r="F99" s="15"/>
    </row>
    <row r="100" spans="1:6" ht="12.75">
      <c r="A100" s="7"/>
      <c r="B100" s="7"/>
      <c r="C100" s="16"/>
      <c r="D100" s="1"/>
      <c r="E100" s="15"/>
      <c r="F100" s="15"/>
    </row>
    <row r="101" spans="1:6" ht="12.75">
      <c r="A101" s="7"/>
      <c r="B101" s="7" t="s">
        <v>9</v>
      </c>
      <c r="C101" s="16" t="s">
        <v>20</v>
      </c>
      <c r="D101" s="1" t="s">
        <v>5</v>
      </c>
      <c r="E101" s="16" t="s">
        <v>20</v>
      </c>
      <c r="F101" s="15"/>
    </row>
    <row r="102" spans="1:6" ht="12.75">
      <c r="A102" s="7"/>
      <c r="B102" s="7"/>
      <c r="C102" s="16" t="s">
        <v>3</v>
      </c>
      <c r="D102" s="1" t="s">
        <v>100</v>
      </c>
      <c r="E102" s="16" t="s">
        <v>3</v>
      </c>
      <c r="F102" s="15"/>
    </row>
    <row r="103" spans="2:6" ht="12.75">
      <c r="B103" s="11"/>
      <c r="C103" s="16" t="s">
        <v>13</v>
      </c>
      <c r="D103" s="2"/>
      <c r="E103" s="16" t="s">
        <v>107</v>
      </c>
      <c r="F103" s="15"/>
    </row>
    <row r="104" spans="2:6" ht="12.75">
      <c r="B104" s="11"/>
      <c r="C104" s="16"/>
      <c r="D104" s="2"/>
      <c r="E104" s="15"/>
      <c r="F104" s="15"/>
    </row>
    <row r="105" spans="2:6" ht="15">
      <c r="B105" s="11" t="s">
        <v>88</v>
      </c>
      <c r="C105" s="119">
        <v>0.012</v>
      </c>
      <c r="D105" s="8">
        <v>139000</v>
      </c>
      <c r="E105" s="15">
        <f>ROUND(D105*C105/1000,2)</f>
        <v>1.67</v>
      </c>
      <c r="F105" s="79"/>
    </row>
    <row r="106" spans="2:6" ht="16.5">
      <c r="B106" s="11" t="s">
        <v>50</v>
      </c>
      <c r="C106" s="119">
        <f>E115</f>
        <v>0.051</v>
      </c>
      <c r="D106" s="8">
        <v>139000</v>
      </c>
      <c r="E106" s="15">
        <f>ROUND(C106*D106/1000,2)</f>
        <v>7.09</v>
      </c>
      <c r="F106" s="80"/>
    </row>
    <row r="109" spans="1:5" ht="16.5">
      <c r="A109" s="7" t="s">
        <v>108</v>
      </c>
      <c r="B109" s="7"/>
      <c r="C109" s="16"/>
      <c r="D109" s="1"/>
      <c r="E109" s="15"/>
    </row>
    <row r="110" spans="1:5" ht="12.75">
      <c r="A110" s="7"/>
      <c r="B110" s="7"/>
      <c r="C110" s="16"/>
      <c r="D110" s="1"/>
      <c r="E110" s="15"/>
    </row>
    <row r="111" spans="1:5" ht="12.75">
      <c r="A111" s="7"/>
      <c r="B111" s="7" t="s">
        <v>9</v>
      </c>
      <c r="C111" s="16" t="s">
        <v>20</v>
      </c>
      <c r="D111" s="1" t="s">
        <v>21</v>
      </c>
      <c r="E111" s="16" t="s">
        <v>20</v>
      </c>
    </row>
    <row r="112" spans="1:5" ht="12.75">
      <c r="A112" s="7"/>
      <c r="B112" s="7"/>
      <c r="C112" s="16" t="s">
        <v>3</v>
      </c>
      <c r="D112" s="1" t="s">
        <v>109</v>
      </c>
      <c r="E112" s="16" t="s">
        <v>3</v>
      </c>
    </row>
    <row r="113" spans="2:6" ht="15">
      <c r="B113" s="11"/>
      <c r="C113" s="16" t="s">
        <v>72</v>
      </c>
      <c r="D113" s="1" t="s">
        <v>110</v>
      </c>
      <c r="E113" s="16" t="s">
        <v>72</v>
      </c>
      <c r="F113" s="78"/>
    </row>
    <row r="114" spans="2:6" ht="12.75">
      <c r="B114" s="11"/>
      <c r="C114" s="16"/>
      <c r="D114" s="2"/>
      <c r="E114" s="15"/>
      <c r="F114" s="1"/>
    </row>
    <row r="115" spans="2:6" ht="15">
      <c r="B115" s="11" t="s">
        <v>111</v>
      </c>
      <c r="C115" s="2" t="s">
        <v>112</v>
      </c>
      <c r="D115" s="2">
        <v>0.05</v>
      </c>
      <c r="E115" s="118">
        <f>ROUND(D115*1.01,3)</f>
        <v>0.051</v>
      </c>
      <c r="F115" s="15"/>
    </row>
    <row r="116" spans="2:6" ht="12.75">
      <c r="B116" s="11"/>
      <c r="C116" s="2"/>
      <c r="D116" s="2"/>
      <c r="E116" s="118"/>
      <c r="F116" s="15"/>
    </row>
    <row r="117" spans="1:7" ht="15">
      <c r="A117" s="83" t="s">
        <v>148</v>
      </c>
      <c r="B117" s="7"/>
      <c r="C117" s="7"/>
      <c r="D117" s="7"/>
      <c r="E117" s="7"/>
      <c r="F117" s="1"/>
      <c r="G117" s="1"/>
    </row>
    <row r="118" spans="1:7" ht="12.75">
      <c r="A118" s="82"/>
      <c r="B118" s="7"/>
      <c r="C118" s="7"/>
      <c r="D118" s="7"/>
      <c r="E118" s="7"/>
      <c r="F118" s="1"/>
      <c r="G118" s="1"/>
    </row>
    <row r="119" spans="1:7" ht="15.75" thickBot="1">
      <c r="A119" s="7" t="s">
        <v>125</v>
      </c>
      <c r="B119" s="7"/>
      <c r="C119" s="7" t="s">
        <v>126</v>
      </c>
      <c r="D119" s="7"/>
      <c r="E119" s="120" t="s">
        <v>127</v>
      </c>
      <c r="F119" s="120"/>
      <c r="G119" s="84"/>
    </row>
    <row r="120" spans="1:11" ht="15">
      <c r="A120" s="7"/>
      <c r="B120" s="7"/>
      <c r="C120" s="7"/>
      <c r="D120" s="7"/>
      <c r="E120" s="7" t="s">
        <v>128</v>
      </c>
      <c r="F120" s="7"/>
      <c r="G120" s="7"/>
      <c r="J120" s="4"/>
      <c r="K120" s="12"/>
    </row>
    <row r="121" spans="1:11" ht="12.75">
      <c r="A121" s="7"/>
      <c r="B121" s="7"/>
      <c r="C121" s="7"/>
      <c r="D121" s="7"/>
      <c r="E121" s="7"/>
      <c r="F121" s="7"/>
      <c r="G121" s="7"/>
      <c r="J121" s="4"/>
      <c r="K121" s="12"/>
    </row>
    <row r="122" spans="1:11" ht="15">
      <c r="A122" s="7"/>
      <c r="B122" s="121" t="s">
        <v>129</v>
      </c>
      <c r="C122" s="7"/>
      <c r="D122" s="7"/>
      <c r="E122" s="7"/>
      <c r="F122" s="7"/>
      <c r="G122" s="7"/>
      <c r="J122" s="4"/>
      <c r="K122" s="12"/>
    </row>
    <row r="123" spans="1:11" ht="15">
      <c r="A123" s="7"/>
      <c r="B123" s="7" t="s">
        <v>130</v>
      </c>
      <c r="C123" s="7"/>
      <c r="D123" s="7"/>
      <c r="E123" s="7"/>
      <c r="F123" s="7"/>
      <c r="G123" s="7"/>
      <c r="J123" s="4"/>
      <c r="K123" s="12"/>
    </row>
    <row r="124" spans="1:11" ht="12.75">
      <c r="A124" s="7"/>
      <c r="B124" s="7"/>
      <c r="C124" s="7"/>
      <c r="D124" s="7"/>
      <c r="E124" s="7"/>
      <c r="F124" s="7"/>
      <c r="G124" s="7"/>
      <c r="J124" s="4"/>
      <c r="K124" s="12"/>
    </row>
    <row r="125" spans="1:11" ht="12.75">
      <c r="A125" s="1" t="s">
        <v>131</v>
      </c>
      <c r="B125" s="82" t="s">
        <v>54</v>
      </c>
      <c r="C125" s="82" t="s">
        <v>56</v>
      </c>
      <c r="D125" s="1" t="s">
        <v>132</v>
      </c>
      <c r="E125" s="1" t="s">
        <v>133</v>
      </c>
      <c r="F125" s="1" t="s">
        <v>134</v>
      </c>
      <c r="G125" s="1" t="s">
        <v>133</v>
      </c>
      <c r="H125" s="1" t="s">
        <v>133</v>
      </c>
      <c r="J125" s="4"/>
      <c r="K125" s="4"/>
    </row>
    <row r="126" spans="2:8" ht="15">
      <c r="B126" s="82" t="s">
        <v>55</v>
      </c>
      <c r="C126" s="82" t="s">
        <v>135</v>
      </c>
      <c r="D126" s="1" t="s">
        <v>136</v>
      </c>
      <c r="E126" s="1" t="s">
        <v>137</v>
      </c>
      <c r="F126" s="1" t="s">
        <v>138</v>
      </c>
      <c r="G126" s="1" t="s">
        <v>139</v>
      </c>
      <c r="H126" s="1" t="s">
        <v>140</v>
      </c>
    </row>
    <row r="128" spans="1:8" ht="26.25">
      <c r="A128" s="126" t="s">
        <v>159</v>
      </c>
      <c r="B128" s="2">
        <v>15</v>
      </c>
      <c r="C128" s="82">
        <f>10320*20.9/(20.9-B128)</f>
        <v>36557.288135593226</v>
      </c>
      <c r="D128" s="125">
        <f>B40/1000000</f>
        <v>126</v>
      </c>
      <c r="E128" s="82">
        <f>ROUND(D128*C128,0)</f>
        <v>4606218</v>
      </c>
      <c r="F128" s="8">
        <v>824</v>
      </c>
      <c r="G128" s="82">
        <f>ROUND(E128*((F128+460)/520),0)</f>
        <v>11373815</v>
      </c>
      <c r="H128" s="82">
        <f>ROUND(G128/3600,0)</f>
        <v>3159</v>
      </c>
    </row>
    <row r="129" spans="1:8" ht="26.25">
      <c r="A129" s="126" t="s">
        <v>160</v>
      </c>
      <c r="B129" s="2">
        <v>15</v>
      </c>
      <c r="C129" s="82">
        <f>10320*20.9/(20.9-B129)</f>
        <v>36557.288135593226</v>
      </c>
      <c r="D129" s="125">
        <f>B41/1000000</f>
        <v>266.7</v>
      </c>
      <c r="E129" s="82">
        <f>ROUND(D129*C129,0)</f>
        <v>9749829</v>
      </c>
      <c r="F129" s="8">
        <v>824</v>
      </c>
      <c r="G129" s="82">
        <f>ROUND(E129*((F129+460)/520),0)</f>
        <v>24074578</v>
      </c>
      <c r="H129" s="82">
        <f>ROUND(G129/3600,0)</f>
        <v>6687</v>
      </c>
    </row>
    <row r="130" spans="2:7" ht="12.75">
      <c r="B130" s="2"/>
      <c r="C130" s="82"/>
      <c r="D130" s="2"/>
      <c r="E130" s="85"/>
      <c r="F130" s="84"/>
      <c r="G130" s="1"/>
    </row>
    <row r="131" spans="1:7" ht="28.5">
      <c r="A131" s="1" t="s">
        <v>131</v>
      </c>
      <c r="B131" s="122" t="s">
        <v>149</v>
      </c>
      <c r="C131" s="122" t="s">
        <v>141</v>
      </c>
      <c r="D131" s="122" t="s">
        <v>141</v>
      </c>
      <c r="E131" s="122" t="s">
        <v>142</v>
      </c>
      <c r="F131" s="122" t="s">
        <v>150</v>
      </c>
      <c r="G131" s="122" t="s">
        <v>143</v>
      </c>
    </row>
    <row r="132" spans="2:7" ht="12.75">
      <c r="B132" s="107" t="s">
        <v>144</v>
      </c>
      <c r="C132" s="123" t="s">
        <v>145</v>
      </c>
      <c r="D132" s="82" t="s">
        <v>146</v>
      </c>
      <c r="E132" s="82" t="s">
        <v>147</v>
      </c>
      <c r="F132" s="107" t="s">
        <v>144</v>
      </c>
      <c r="G132" s="82" t="s">
        <v>147</v>
      </c>
    </row>
    <row r="133" spans="2:7" ht="12.75">
      <c r="B133" s="107"/>
      <c r="C133" s="123"/>
      <c r="D133" s="82"/>
      <c r="E133" s="82"/>
      <c r="F133" s="107"/>
      <c r="G133" s="82"/>
    </row>
    <row r="134" spans="1:7" ht="26.25">
      <c r="A134" s="126" t="s">
        <v>159</v>
      </c>
      <c r="B134" s="107">
        <v>10</v>
      </c>
      <c r="C134" s="123">
        <f>ROUND(H128/((PI()*(B134/2)^2)),2)</f>
        <v>40.22</v>
      </c>
      <c r="D134" s="124">
        <f>ROUND(C134*0.3048,2)</f>
        <v>12.26</v>
      </c>
      <c r="E134" s="124">
        <f>ROUND(B134*0.3048,2)</f>
        <v>3.05</v>
      </c>
      <c r="F134" s="107">
        <v>110</v>
      </c>
      <c r="G134" s="124">
        <f>ROUND(F134*0.3048,2)</f>
        <v>33.53</v>
      </c>
    </row>
    <row r="135" spans="1:7" ht="26.25">
      <c r="A135" s="126" t="s">
        <v>160</v>
      </c>
      <c r="B135" s="107">
        <v>10</v>
      </c>
      <c r="C135" s="123">
        <f>ROUND(H129/((PI()*(B135/2)^2)),2)</f>
        <v>85.14</v>
      </c>
      <c r="D135" s="124">
        <f>ROUND(C135*0.3048,2)</f>
        <v>25.95</v>
      </c>
      <c r="E135" s="124">
        <f>ROUND(B135*0.3048,2)</f>
        <v>3.05</v>
      </c>
      <c r="F135" s="107">
        <v>110</v>
      </c>
      <c r="G135" s="124">
        <f>ROUND(F135*0.3048,2)</f>
        <v>33.53</v>
      </c>
    </row>
    <row r="139" ht="12.75">
      <c r="A139" s="11" t="s">
        <v>63</v>
      </c>
    </row>
    <row r="140" ht="12.75">
      <c r="A140" s="11" t="s">
        <v>73</v>
      </c>
    </row>
    <row r="141" ht="12.75">
      <c r="A141" s="11" t="s">
        <v>124</v>
      </c>
    </row>
    <row r="142" ht="12.75">
      <c r="A142" s="11" t="s">
        <v>83</v>
      </c>
    </row>
    <row r="143" ht="12.75">
      <c r="A143" s="11" t="s">
        <v>163</v>
      </c>
    </row>
    <row r="144" ht="12.75">
      <c r="A144" s="11" t="s">
        <v>84</v>
      </c>
    </row>
    <row r="145" ht="12.75">
      <c r="A145" s="11" t="s">
        <v>81</v>
      </c>
    </row>
    <row r="146" ht="12.75">
      <c r="A146" s="11" t="s">
        <v>235</v>
      </c>
    </row>
    <row r="147" ht="12.75">
      <c r="A147" s="11" t="s">
        <v>85</v>
      </c>
    </row>
    <row r="148" spans="1:7" ht="12.75">
      <c r="A148" s="11" t="s">
        <v>64</v>
      </c>
      <c r="B148" s="1"/>
      <c r="C148" s="1"/>
      <c r="D148" s="1"/>
      <c r="E148" s="1"/>
      <c r="F148" s="2"/>
      <c r="G148" s="2"/>
    </row>
    <row r="149" spans="1:7" ht="12.75">
      <c r="A149" s="11" t="s">
        <v>67</v>
      </c>
      <c r="F149" s="2"/>
      <c r="G149" s="2"/>
    </row>
    <row r="150" spans="1:5" ht="12.75">
      <c r="A150" s="11" t="s">
        <v>151</v>
      </c>
      <c r="B150" s="7"/>
      <c r="C150" s="15"/>
      <c r="D150" s="13"/>
      <c r="E150" s="2"/>
    </row>
    <row r="151" spans="2:5" ht="12.75">
      <c r="B151" s="7"/>
      <c r="C151" s="15"/>
      <c r="D151" s="13"/>
      <c r="E151" s="2"/>
    </row>
    <row r="152" spans="2:5" ht="12.75">
      <c r="B152" s="7"/>
      <c r="C152" s="15"/>
      <c r="D152" s="13"/>
      <c r="E152" s="2"/>
    </row>
    <row r="153" spans="2:5" ht="12.75">
      <c r="B153" s="7"/>
      <c r="C153" s="15"/>
      <c r="D153" s="13"/>
      <c r="E153" s="2"/>
    </row>
    <row r="154" spans="2:5" ht="12.75">
      <c r="B154" s="7"/>
      <c r="C154" s="15"/>
      <c r="D154" s="2"/>
      <c r="E154" s="2"/>
    </row>
    <row r="155" spans="2:5" ht="12.75">
      <c r="B155" s="7"/>
      <c r="C155" s="15"/>
      <c r="D155" s="2"/>
      <c r="E155" s="2"/>
    </row>
  </sheetData>
  <sheetProtection/>
  <mergeCells count="8">
    <mergeCell ref="C73:D73"/>
    <mergeCell ref="C50:D50"/>
    <mergeCell ref="C60:D60"/>
    <mergeCell ref="A1:G1"/>
    <mergeCell ref="A21:E21"/>
    <mergeCell ref="A2:G2"/>
    <mergeCell ref="A3:G3"/>
    <mergeCell ref="A4:G4"/>
  </mergeCells>
  <printOptions horizontalCentered="1"/>
  <pageMargins left="0.75" right="0.75" top="0.69" bottom="0.65" header="0.5" footer="0.29"/>
  <pageSetup fitToHeight="2" horizontalDpi="600" verticalDpi="600" orientation="portrait" scale="77" r:id="rId2"/>
  <headerFooter alignWithMargins="0">
    <oddFooter>&amp;L&amp;8K:\REPORTS\R1350\valley\&amp;F\&amp;A&amp;C&amp;P of &amp;N&amp;R&amp;6&amp;D</oddFooter>
  </headerFooter>
  <rowBreaks count="2" manualBreakCount="2">
    <brk id="59" max="255" man="1"/>
    <brk id="1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1.00390625" style="0" customWidth="1"/>
    <col min="2" max="2" width="25.7109375" style="0" customWidth="1"/>
    <col min="3" max="3" width="14.7109375" style="0" customWidth="1"/>
    <col min="4" max="4" width="12.7109375" style="0" customWidth="1"/>
    <col min="5" max="5" width="16.7109375" style="0" customWidth="1"/>
  </cols>
  <sheetData>
    <row r="1" spans="1:5" ht="18" thickTop="1">
      <c r="A1" s="201" t="s">
        <v>164</v>
      </c>
      <c r="B1" s="202"/>
      <c r="C1" s="202"/>
      <c r="D1" s="202"/>
      <c r="E1" s="203"/>
    </row>
    <row r="2" spans="1:5" ht="17.25">
      <c r="A2" s="204" t="s">
        <v>165</v>
      </c>
      <c r="B2" s="199"/>
      <c r="C2" s="199"/>
      <c r="D2" s="199"/>
      <c r="E2" s="205"/>
    </row>
    <row r="3" spans="1:5" ht="12.75">
      <c r="A3" s="130"/>
      <c r="B3" s="131"/>
      <c r="C3" s="131"/>
      <c r="D3" s="131"/>
      <c r="E3" s="132"/>
    </row>
    <row r="4" spans="1:5" ht="12.75">
      <c r="A4" s="130"/>
      <c r="B4" s="131"/>
      <c r="C4" s="131"/>
      <c r="D4" s="131"/>
      <c r="E4" s="132"/>
    </row>
    <row r="5" spans="1:5" ht="12.75">
      <c r="A5" s="133"/>
      <c r="B5" s="134"/>
      <c r="C5" s="134"/>
      <c r="D5" s="134"/>
      <c r="E5" s="135"/>
    </row>
    <row r="6" spans="1:5" ht="12.75">
      <c r="A6" s="136" t="s">
        <v>166</v>
      </c>
      <c r="B6" s="137"/>
      <c r="C6" s="137"/>
      <c r="D6" s="137"/>
      <c r="E6" s="138"/>
    </row>
    <row r="7" spans="1:5" ht="12.75">
      <c r="A7" s="139" t="s">
        <v>167</v>
      </c>
      <c r="B7" s="140"/>
      <c r="C7" s="140"/>
      <c r="D7" s="140"/>
      <c r="E7" s="141"/>
    </row>
    <row r="8" spans="1:5" ht="12.75">
      <c r="A8" s="139" t="s">
        <v>168</v>
      </c>
      <c r="B8" s="140"/>
      <c r="C8" s="140"/>
      <c r="D8" s="140"/>
      <c r="E8" s="141"/>
    </row>
    <row r="9" spans="1:5" ht="12.75">
      <c r="A9" s="142" t="s">
        <v>169</v>
      </c>
      <c r="B9" s="143"/>
      <c r="C9" s="143"/>
      <c r="D9" s="143"/>
      <c r="E9" s="144"/>
    </row>
    <row r="10" spans="1:5" ht="12.75">
      <c r="A10" s="145"/>
      <c r="B10" s="146"/>
      <c r="C10" s="146"/>
      <c r="D10" s="146"/>
      <c r="E10" s="147"/>
    </row>
    <row r="11" spans="1:5" ht="12.75">
      <c r="A11" s="148" t="s">
        <v>170</v>
      </c>
      <c r="B11" s="62" t="s">
        <v>171</v>
      </c>
      <c r="C11" s="62" t="s">
        <v>172</v>
      </c>
      <c r="D11" s="62" t="s">
        <v>173</v>
      </c>
      <c r="E11" s="76" t="s">
        <v>174</v>
      </c>
    </row>
    <row r="12" spans="1:5" ht="12.75">
      <c r="A12" s="148" t="s">
        <v>175</v>
      </c>
      <c r="B12" s="62"/>
      <c r="C12" s="62"/>
      <c r="D12" s="62" t="s">
        <v>176</v>
      </c>
      <c r="E12" s="76" t="s">
        <v>3</v>
      </c>
    </row>
    <row r="13" spans="1:5" ht="12.75">
      <c r="A13" s="149"/>
      <c r="B13" s="150"/>
      <c r="C13" s="150"/>
      <c r="D13" s="150" t="s">
        <v>177</v>
      </c>
      <c r="E13" s="151" t="s">
        <v>178</v>
      </c>
    </row>
    <row r="14" spans="1:5" ht="12.75">
      <c r="A14" s="186" t="s">
        <v>179</v>
      </c>
      <c r="B14" s="153" t="s">
        <v>180</v>
      </c>
      <c r="C14" s="152">
        <v>83329</v>
      </c>
      <c r="D14" s="152" t="s">
        <v>181</v>
      </c>
      <c r="E14" s="187">
        <v>9.69E-05</v>
      </c>
    </row>
    <row r="15" spans="1:5" ht="12.75">
      <c r="A15" s="186" t="s">
        <v>179</v>
      </c>
      <c r="B15" s="153" t="s">
        <v>182</v>
      </c>
      <c r="C15" s="152">
        <v>208968</v>
      </c>
      <c r="D15" s="152" t="s">
        <v>181</v>
      </c>
      <c r="E15" s="187">
        <v>8.61E-05</v>
      </c>
    </row>
    <row r="16" spans="1:5" ht="12.75">
      <c r="A16" s="186" t="s">
        <v>179</v>
      </c>
      <c r="B16" s="153" t="s">
        <v>183</v>
      </c>
      <c r="C16" s="152">
        <v>120127</v>
      </c>
      <c r="D16" s="152" t="s">
        <v>181</v>
      </c>
      <c r="E16" s="187">
        <v>9.8E-05</v>
      </c>
    </row>
    <row r="17" spans="1:5" ht="12.75">
      <c r="A17" s="186" t="s">
        <v>184</v>
      </c>
      <c r="B17" s="153" t="s">
        <v>185</v>
      </c>
      <c r="C17" s="152">
        <v>7440382</v>
      </c>
      <c r="D17" s="152" t="s">
        <v>186</v>
      </c>
      <c r="E17" s="187">
        <v>0.000202</v>
      </c>
    </row>
    <row r="18" spans="1:5" ht="12.75">
      <c r="A18" s="186" t="s">
        <v>179</v>
      </c>
      <c r="B18" s="153" t="s">
        <v>187</v>
      </c>
      <c r="C18" s="152">
        <v>56553</v>
      </c>
      <c r="D18" s="152" t="s">
        <v>186</v>
      </c>
      <c r="E18" s="187">
        <v>8.53E-05</v>
      </c>
    </row>
    <row r="19" spans="1:5" ht="12.75">
      <c r="A19" s="186" t="s">
        <v>43</v>
      </c>
      <c r="B19" s="153" t="s">
        <v>188</v>
      </c>
      <c r="C19" s="152">
        <v>71432</v>
      </c>
      <c r="D19" s="152" t="s">
        <v>186</v>
      </c>
      <c r="E19" s="187">
        <v>0.0113</v>
      </c>
    </row>
    <row r="20" spans="1:5" ht="12.75">
      <c r="A20" s="186" t="s">
        <v>179</v>
      </c>
      <c r="B20" s="153" t="s">
        <v>189</v>
      </c>
      <c r="C20" s="152">
        <v>50328</v>
      </c>
      <c r="D20" s="152" t="s">
        <v>186</v>
      </c>
      <c r="E20" s="187">
        <v>8.33E-05</v>
      </c>
    </row>
    <row r="21" spans="1:5" ht="12.75">
      <c r="A21" s="186" t="s">
        <v>179</v>
      </c>
      <c r="B21" s="153" t="s">
        <v>190</v>
      </c>
      <c r="C21" s="152">
        <v>205992</v>
      </c>
      <c r="D21" s="152" t="s">
        <v>186</v>
      </c>
      <c r="E21" s="187">
        <v>0.000132</v>
      </c>
    </row>
    <row r="22" spans="1:5" ht="12.75">
      <c r="A22" s="186" t="s">
        <v>179</v>
      </c>
      <c r="B22" s="153" t="s">
        <v>191</v>
      </c>
      <c r="C22" s="154" t="s">
        <v>192</v>
      </c>
      <c r="D22" s="152" t="s">
        <v>181</v>
      </c>
      <c r="E22" s="187">
        <v>3.23E-06</v>
      </c>
    </row>
    <row r="23" spans="1:5" ht="12.75">
      <c r="A23" s="186" t="s">
        <v>179</v>
      </c>
      <c r="B23" s="153" t="s">
        <v>193</v>
      </c>
      <c r="C23" s="152">
        <v>191242</v>
      </c>
      <c r="D23" s="152" t="s">
        <v>181</v>
      </c>
      <c r="E23" s="187">
        <v>8.26E-05</v>
      </c>
    </row>
    <row r="24" spans="1:5" ht="12.75">
      <c r="A24" s="186" t="s">
        <v>179</v>
      </c>
      <c r="B24" s="153" t="s">
        <v>194</v>
      </c>
      <c r="C24" s="152">
        <v>207089</v>
      </c>
      <c r="D24" s="152" t="s">
        <v>186</v>
      </c>
      <c r="E24" s="187">
        <v>0.00013</v>
      </c>
    </row>
    <row r="25" spans="1:5" ht="12.75">
      <c r="A25" s="186" t="s">
        <v>184</v>
      </c>
      <c r="B25" s="153" t="s">
        <v>195</v>
      </c>
      <c r="C25" s="152">
        <v>7440417</v>
      </c>
      <c r="D25" s="152" t="s">
        <v>186</v>
      </c>
      <c r="E25" s="187">
        <v>5.43E-05</v>
      </c>
    </row>
    <row r="26" spans="1:5" ht="12.75">
      <c r="A26" s="186" t="s">
        <v>184</v>
      </c>
      <c r="B26" s="153" t="s">
        <v>196</v>
      </c>
      <c r="C26" s="152">
        <v>7440439</v>
      </c>
      <c r="D26" s="152" t="s">
        <v>186</v>
      </c>
      <c r="E26" s="187">
        <v>0.000325</v>
      </c>
    </row>
    <row r="27" spans="1:5" ht="12.75">
      <c r="A27" s="186" t="s">
        <v>179</v>
      </c>
      <c r="B27" s="153" t="s">
        <v>197</v>
      </c>
      <c r="C27" s="152">
        <v>218019</v>
      </c>
      <c r="D27" s="152" t="s">
        <v>186</v>
      </c>
      <c r="E27" s="187">
        <v>0.000103</v>
      </c>
    </row>
    <row r="28" spans="1:5" ht="12.75">
      <c r="A28" s="186" t="s">
        <v>184</v>
      </c>
      <c r="B28" s="153" t="s">
        <v>198</v>
      </c>
      <c r="C28" s="152">
        <v>18540299</v>
      </c>
      <c r="D28" s="152" t="s">
        <v>186</v>
      </c>
      <c r="E28" s="187">
        <v>1.08E-05</v>
      </c>
    </row>
    <row r="29" spans="1:5" ht="12.75">
      <c r="A29" s="186" t="s">
        <v>184</v>
      </c>
      <c r="B29" s="153" t="s">
        <v>199</v>
      </c>
      <c r="C29" s="152">
        <v>7440473</v>
      </c>
      <c r="D29" s="152" t="s">
        <v>186</v>
      </c>
      <c r="E29" s="187">
        <v>0.000424</v>
      </c>
    </row>
    <row r="30" spans="1:5" ht="12.75">
      <c r="A30" s="186" t="s">
        <v>184</v>
      </c>
      <c r="B30" s="153" t="s">
        <v>200</v>
      </c>
      <c r="C30" s="152">
        <v>7440508</v>
      </c>
      <c r="D30" s="152" t="s">
        <v>186</v>
      </c>
      <c r="E30" s="187">
        <v>0.000998</v>
      </c>
    </row>
    <row r="31" spans="1:5" ht="12.75">
      <c r="A31" s="186" t="s">
        <v>179</v>
      </c>
      <c r="B31" s="153" t="s">
        <v>201</v>
      </c>
      <c r="C31" s="152">
        <v>53703</v>
      </c>
      <c r="D31" s="152" t="s">
        <v>186</v>
      </c>
      <c r="E31" s="187">
        <v>8.25E-05</v>
      </c>
    </row>
    <row r="32" spans="1:5" ht="12.75">
      <c r="A32" s="186" t="s">
        <v>202</v>
      </c>
      <c r="B32" s="153" t="s">
        <v>203</v>
      </c>
      <c r="C32" s="152">
        <v>41903575</v>
      </c>
      <c r="D32" s="152" t="s">
        <v>186</v>
      </c>
      <c r="E32" s="187">
        <v>3.74E-09</v>
      </c>
    </row>
    <row r="33" spans="1:5" ht="12.75">
      <c r="A33" s="186" t="s">
        <v>202</v>
      </c>
      <c r="B33" s="153" t="s">
        <v>204</v>
      </c>
      <c r="C33" s="152">
        <v>36088229</v>
      </c>
      <c r="D33" s="152" t="s">
        <v>186</v>
      </c>
      <c r="E33" s="187">
        <v>7.15E-09</v>
      </c>
    </row>
    <row r="34" spans="1:5" ht="12.75">
      <c r="A34" s="186" t="s">
        <v>202</v>
      </c>
      <c r="B34" s="153" t="s">
        <v>205</v>
      </c>
      <c r="C34" s="152">
        <v>34465468</v>
      </c>
      <c r="D34" s="152" t="s">
        <v>186</v>
      </c>
      <c r="E34" s="187">
        <v>9E-09</v>
      </c>
    </row>
    <row r="35" spans="1:5" ht="12.75">
      <c r="A35" s="186" t="s">
        <v>202</v>
      </c>
      <c r="B35" s="153" t="s">
        <v>206</v>
      </c>
      <c r="C35" s="152">
        <v>37871004</v>
      </c>
      <c r="D35" s="152" t="s">
        <v>186</v>
      </c>
      <c r="E35" s="187">
        <v>1.68E-08</v>
      </c>
    </row>
    <row r="36" spans="1:5" ht="12.75">
      <c r="A36" s="186" t="s">
        <v>202</v>
      </c>
      <c r="B36" s="153" t="s">
        <v>207</v>
      </c>
      <c r="C36" s="152">
        <v>3268879</v>
      </c>
      <c r="D36" s="152" t="s">
        <v>186</v>
      </c>
      <c r="E36" s="187">
        <v>1.07E-07</v>
      </c>
    </row>
    <row r="37" spans="1:5" ht="12.75">
      <c r="A37" s="186" t="s">
        <v>179</v>
      </c>
      <c r="B37" s="153" t="s">
        <v>208</v>
      </c>
      <c r="C37" s="152">
        <v>206440</v>
      </c>
      <c r="D37" s="152" t="s">
        <v>181</v>
      </c>
      <c r="E37" s="187">
        <v>0.000125</v>
      </c>
    </row>
    <row r="38" spans="1:5" ht="12.75">
      <c r="A38" s="186" t="s">
        <v>179</v>
      </c>
      <c r="B38" s="153" t="s">
        <v>209</v>
      </c>
      <c r="C38" s="152">
        <v>86737</v>
      </c>
      <c r="D38" s="152" t="s">
        <v>181</v>
      </c>
      <c r="E38" s="187">
        <v>0.000127</v>
      </c>
    </row>
    <row r="39" spans="1:5" ht="12.75">
      <c r="A39" s="186" t="s">
        <v>43</v>
      </c>
      <c r="B39" s="153" t="s">
        <v>210</v>
      </c>
      <c r="C39" s="152">
        <v>50000</v>
      </c>
      <c r="D39" s="152" t="s">
        <v>186</v>
      </c>
      <c r="E39" s="187">
        <v>0.0705</v>
      </c>
    </row>
    <row r="40" spans="1:5" ht="12.75">
      <c r="A40" s="186" t="s">
        <v>202</v>
      </c>
      <c r="B40" s="153" t="s">
        <v>211</v>
      </c>
      <c r="C40" s="152">
        <v>55722275</v>
      </c>
      <c r="D40" s="152" t="s">
        <v>186</v>
      </c>
      <c r="E40" s="187">
        <v>3.34E-08</v>
      </c>
    </row>
    <row r="41" spans="1:5" ht="12.75">
      <c r="A41" s="186" t="s">
        <v>202</v>
      </c>
      <c r="B41" s="153" t="s">
        <v>212</v>
      </c>
      <c r="C41" s="152">
        <v>30402154</v>
      </c>
      <c r="D41" s="152" t="s">
        <v>186</v>
      </c>
      <c r="E41" s="187">
        <v>4.67E-08</v>
      </c>
    </row>
    <row r="42" spans="1:5" ht="12.75">
      <c r="A42" s="186" t="s">
        <v>202</v>
      </c>
      <c r="B42" s="153" t="s">
        <v>213</v>
      </c>
      <c r="C42" s="152">
        <v>55684941</v>
      </c>
      <c r="D42" s="152" t="s">
        <v>186</v>
      </c>
      <c r="E42" s="187">
        <v>2.41E-08</v>
      </c>
    </row>
    <row r="43" spans="1:5" ht="12.75">
      <c r="A43" s="186" t="s">
        <v>202</v>
      </c>
      <c r="B43" s="153" t="s">
        <v>214</v>
      </c>
      <c r="C43" s="152">
        <v>38998753</v>
      </c>
      <c r="D43" s="152" t="s">
        <v>186</v>
      </c>
      <c r="E43" s="187">
        <v>1.67E-08</v>
      </c>
    </row>
    <row r="44" spans="1:5" ht="12.75">
      <c r="A44" s="186" t="s">
        <v>202</v>
      </c>
      <c r="B44" s="153" t="s">
        <v>215</v>
      </c>
      <c r="C44" s="152">
        <v>39001020</v>
      </c>
      <c r="D44" s="152" t="s">
        <v>186</v>
      </c>
      <c r="E44" s="187">
        <v>8.61E-09</v>
      </c>
    </row>
    <row r="45" spans="1:5" ht="12.75">
      <c r="A45" s="186" t="s">
        <v>216</v>
      </c>
      <c r="B45" s="153" t="s">
        <v>217</v>
      </c>
      <c r="C45" s="152">
        <v>7647010</v>
      </c>
      <c r="D45" s="152" t="s">
        <v>186</v>
      </c>
      <c r="E45" s="187">
        <v>0.0809</v>
      </c>
    </row>
    <row r="46" spans="1:5" ht="12.75">
      <c r="A46" s="186" t="s">
        <v>179</v>
      </c>
      <c r="B46" s="153" t="s">
        <v>218</v>
      </c>
      <c r="C46" s="152">
        <v>193395</v>
      </c>
      <c r="D46" s="152" t="s">
        <v>186</v>
      </c>
      <c r="E46" s="187">
        <v>8.26E-05</v>
      </c>
    </row>
    <row r="47" spans="1:5" ht="12.75">
      <c r="A47" s="186" t="s">
        <v>219</v>
      </c>
      <c r="B47" s="153" t="s">
        <v>220</v>
      </c>
      <c r="C47" s="152">
        <v>7439921</v>
      </c>
      <c r="D47" s="152" t="s">
        <v>186</v>
      </c>
      <c r="E47" s="187">
        <v>0.000608</v>
      </c>
    </row>
    <row r="48" spans="1:5" ht="12.75">
      <c r="A48" s="186" t="s">
        <v>219</v>
      </c>
      <c r="B48" s="153" t="s">
        <v>221</v>
      </c>
      <c r="C48" s="152">
        <v>7439965</v>
      </c>
      <c r="D48" s="152" t="s">
        <v>186</v>
      </c>
      <c r="E48" s="187">
        <v>0.0103</v>
      </c>
    </row>
    <row r="49" spans="1:5" ht="12.75">
      <c r="A49" s="186" t="s">
        <v>219</v>
      </c>
      <c r="B49" s="153" t="s">
        <v>222</v>
      </c>
      <c r="C49" s="152">
        <v>7439976</v>
      </c>
      <c r="D49" s="152" t="s">
        <v>186</v>
      </c>
      <c r="E49" s="187">
        <v>2.71E-06</v>
      </c>
    </row>
    <row r="50" spans="1:5" ht="12.75">
      <c r="A50" s="186" t="s">
        <v>179</v>
      </c>
      <c r="B50" s="153" t="s">
        <v>223</v>
      </c>
      <c r="C50" s="152">
        <v>91203</v>
      </c>
      <c r="D50" s="152" t="s">
        <v>186</v>
      </c>
      <c r="E50" s="187">
        <v>0.0108</v>
      </c>
    </row>
    <row r="51" spans="1:5" ht="12.75">
      <c r="A51" s="186" t="s">
        <v>219</v>
      </c>
      <c r="B51" s="153" t="s">
        <v>224</v>
      </c>
      <c r="C51" s="152">
        <v>7440020</v>
      </c>
      <c r="D51" s="152" t="s">
        <v>186</v>
      </c>
      <c r="E51" s="187">
        <v>0.0488</v>
      </c>
    </row>
    <row r="52" spans="1:5" ht="12.75">
      <c r="A52" s="186" t="s">
        <v>179</v>
      </c>
      <c r="B52" s="153" t="s">
        <v>225</v>
      </c>
      <c r="C52" s="152">
        <v>85018</v>
      </c>
      <c r="D52" s="152" t="s">
        <v>181</v>
      </c>
      <c r="E52" s="187">
        <v>0.000412</v>
      </c>
    </row>
    <row r="53" spans="1:5" ht="12.75">
      <c r="A53" s="186" t="s">
        <v>179</v>
      </c>
      <c r="B53" s="153" t="s">
        <v>226</v>
      </c>
      <c r="C53" s="152">
        <v>129000</v>
      </c>
      <c r="D53" s="152" t="s">
        <v>181</v>
      </c>
      <c r="E53" s="187">
        <v>0.000101</v>
      </c>
    </row>
    <row r="54" spans="1:5" ht="12.75">
      <c r="A54" s="186" t="s">
        <v>219</v>
      </c>
      <c r="B54" s="153" t="s">
        <v>227</v>
      </c>
      <c r="C54" s="152">
        <v>7782492</v>
      </c>
      <c r="D54" s="152" t="s">
        <v>186</v>
      </c>
      <c r="E54" s="187">
        <v>8.39E-06</v>
      </c>
    </row>
    <row r="55" spans="1:5" ht="12.75">
      <c r="A55" s="186" t="s">
        <v>219</v>
      </c>
      <c r="B55" s="153" t="s">
        <v>228</v>
      </c>
      <c r="C55" s="152">
        <v>7440666</v>
      </c>
      <c r="D55" s="152" t="s">
        <v>186</v>
      </c>
      <c r="E55" s="187">
        <v>0.0538</v>
      </c>
    </row>
    <row r="56" spans="1:5" ht="13.5" thickBot="1">
      <c r="A56" s="159"/>
      <c r="B56" s="188"/>
      <c r="C56" s="188"/>
      <c r="D56" s="160"/>
      <c r="E56" s="189"/>
    </row>
    <row r="57" ht="13.5" thickTop="1"/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scale="86" r:id="rId1"/>
  <headerFooter alignWithMargins="0">
    <oddFooter>&amp;L&amp;8K:\reports\R1350\valley\&amp;F\&amp;A&amp;C&amp;P of &amp;N&amp;R&amp;6&amp;D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Parsons</dc:creator>
  <cp:keywords/>
  <dc:description/>
  <cp:lastModifiedBy>dsasaki</cp:lastModifiedBy>
  <cp:lastPrinted>2000-11-06T22:37:40Z</cp:lastPrinted>
  <dcterms:created xsi:type="dcterms:W3CDTF">2000-10-10T16:56:45Z</dcterms:created>
  <dcterms:modified xsi:type="dcterms:W3CDTF">2014-08-06T18:58:01Z</dcterms:modified>
  <cp:category/>
  <cp:version/>
  <cp:contentType/>
  <cp:contentStatus/>
</cp:coreProperties>
</file>