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Emission Rates" sheetId="1" r:id="rId1"/>
    <sheet name="EF Criteria " sheetId="2" r:id="rId2"/>
    <sheet name="Stack Calc" sheetId="3" r:id="rId3"/>
    <sheet name="Air Toxics EF" sheetId="4" r:id="rId4"/>
  </sheets>
  <definedNames>
    <definedName name="_xlnm.Print_Titles" localSheetId="0">'Emission Rates'!$31:$34</definedName>
  </definedNames>
  <calcPr fullCalcOnLoad="1"/>
</workbook>
</file>

<file path=xl/sharedStrings.xml><?xml version="1.0" encoding="utf-8"?>
<sst xmlns="http://schemas.openxmlformats.org/spreadsheetml/2006/main" count="391" uniqueCount="250">
  <si>
    <t>Device ID Number:</t>
  </si>
  <si>
    <t>Process Description:</t>
  </si>
  <si>
    <t/>
  </si>
  <si>
    <t>No. of Devices:</t>
  </si>
  <si>
    <t>Process Equipment Description:</t>
  </si>
  <si>
    <t>Fuel Type:</t>
  </si>
  <si>
    <t>Diesel</t>
  </si>
  <si>
    <t>Process Units:</t>
  </si>
  <si>
    <t>1000 gal</t>
  </si>
  <si>
    <t>NA</t>
  </si>
  <si>
    <t>Control Equipment:</t>
  </si>
  <si>
    <t>Control Type:</t>
  </si>
  <si>
    <t>Estimation Method:</t>
  </si>
  <si>
    <t>Yearly Emis. Est. Equation: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</si>
  <si>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</si>
  <si>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>Max Hourly Emis. Est. Equation: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</si>
  <si>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</si>
  <si>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 xml:space="preserve">Parameter Symbols/Names </t>
  </si>
  <si>
    <t>Values</t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</si>
  <si>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 Total Yearly Amount of Fuel Burned</t>
    </r>
  </si>
  <si>
    <t>1000gal</t>
  </si>
  <si>
    <t>Process Operation Schedule</t>
  </si>
  <si>
    <t>hours/day</t>
  </si>
  <si>
    <t>days/week</t>
  </si>
  <si>
    <t>Emittent</t>
  </si>
  <si>
    <t>Emittent ID</t>
  </si>
  <si>
    <t>Emission</t>
  </si>
  <si>
    <t xml:space="preserve">Species Name </t>
  </si>
  <si>
    <t>(CAS Number)</t>
  </si>
  <si>
    <t>Emissions</t>
  </si>
  <si>
    <t>(lbs/yr)</t>
  </si>
  <si>
    <t>SO2</t>
  </si>
  <si>
    <t>Criteria</t>
  </si>
  <si>
    <t>NOx</t>
  </si>
  <si>
    <t>CO</t>
  </si>
  <si>
    <t>PM</t>
  </si>
  <si>
    <t>VOC</t>
  </si>
  <si>
    <t>HCL</t>
  </si>
  <si>
    <t>Arsenic</t>
  </si>
  <si>
    <t>Lead</t>
  </si>
  <si>
    <t>Mercury</t>
  </si>
  <si>
    <t>Nickel</t>
  </si>
  <si>
    <t>Selenium</t>
  </si>
  <si>
    <t>Zinc</t>
  </si>
  <si>
    <t>Benzene</t>
  </si>
  <si>
    <t>Formaldehyde</t>
  </si>
  <si>
    <t xml:space="preserve"> </t>
  </si>
  <si>
    <t>Factor</t>
  </si>
  <si>
    <t>Calculate Maximum Firing Rate (MFR) for the CT in Btu/hr</t>
  </si>
  <si>
    <t>Maximum Firing Rate = 47,300 kW X 8250 Btu/kW-hr</t>
  </si>
  <si>
    <t>MFR</t>
  </si>
  <si>
    <t>Size</t>
  </si>
  <si>
    <t>LHV</t>
  </si>
  <si>
    <t>HHV</t>
  </si>
  <si>
    <t>(Btu/hr)</t>
  </si>
  <si>
    <t>(kW)</t>
  </si>
  <si>
    <t>(Btu/kW-hr)</t>
  </si>
  <si>
    <t>Pollutant</t>
  </si>
  <si>
    <t>EF</t>
  </si>
  <si>
    <t>Sulfur</t>
  </si>
  <si>
    <r>
      <t>2.  The heating input required is 8250 Btu/kW-hr (LHV), LM6000 GTG specifications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</si>
  <si>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(Btu/gal)</t>
  </si>
  <si>
    <t>Maximum Hourly Fuel Consumption Rate (Mgal/hr) = MFR/(LHV x 1,000)</t>
  </si>
  <si>
    <t xml:space="preserve">Maximum Hourly Fuel Consumption Rate (Mgal/hr) = </t>
  </si>
  <si>
    <t>Mgal/hr</t>
  </si>
  <si>
    <t>EF (lbs/Mgal) = EF (lbs/MMBtu) x HHV (Btu/gal) /1000</t>
  </si>
  <si>
    <t>(lbs/Mgal)</t>
  </si>
  <si>
    <t>(lbs/MMBtu)</t>
  </si>
  <si>
    <r>
      <t>NOx as NO</t>
    </r>
    <r>
      <rPr>
        <vertAlign val="subscript"/>
        <sz val="10"/>
        <rFont val="Arial"/>
        <family val="2"/>
      </rPr>
      <t>2</t>
    </r>
  </si>
  <si>
    <r>
      <t>VOC as CH</t>
    </r>
    <r>
      <rPr>
        <vertAlign val="subscript"/>
        <sz val="10"/>
        <rFont val="Arial"/>
        <family val="2"/>
      </rPr>
      <t>4</t>
    </r>
  </si>
  <si>
    <t>PM10</t>
  </si>
  <si>
    <t>1.01S</t>
  </si>
  <si>
    <t>Content</t>
  </si>
  <si>
    <t>GE LM6000, Sprint 47.3 MW</t>
  </si>
  <si>
    <t>Oil-fired</t>
  </si>
  <si>
    <r>
      <t>Annual</t>
    </r>
    <r>
      <rPr>
        <b/>
        <vertAlign val="superscript"/>
        <sz val="10"/>
        <rFont val="Arial"/>
        <family val="2"/>
      </rPr>
      <t>(1)</t>
    </r>
  </si>
  <si>
    <r>
      <t>SO</t>
    </r>
    <r>
      <rPr>
        <vertAlign val="subscript"/>
        <sz val="10"/>
        <rFont val="Arial"/>
        <family val="2"/>
      </rPr>
      <t xml:space="preserve">2  </t>
    </r>
  </si>
  <si>
    <t>week/yr</t>
  </si>
  <si>
    <t xml:space="preserve">Air Toxics Emission factors are from California Air Resources Board's latest air toxics data </t>
  </si>
  <si>
    <t xml:space="preserve">Substance </t>
  </si>
  <si>
    <t>Air Toxic</t>
  </si>
  <si>
    <t>CAS No.</t>
  </si>
  <si>
    <t>Rule 1401</t>
  </si>
  <si>
    <t>Category</t>
  </si>
  <si>
    <t>Listed Air</t>
  </si>
  <si>
    <t>Toxic (Y/N)</t>
  </si>
  <si>
    <t>Y</t>
  </si>
  <si>
    <t>N</t>
  </si>
  <si>
    <t>PAH</t>
  </si>
  <si>
    <t>Acenaphthene (PAH)</t>
  </si>
  <si>
    <t>Acenaphthylene (PAH)</t>
  </si>
  <si>
    <t>Anthracene (PAH)</t>
  </si>
  <si>
    <t>Benz(a)anthracene (PAH)</t>
  </si>
  <si>
    <t>Benzo(a)pyrene (PAH)</t>
  </si>
  <si>
    <t>Benzo(b)fluoranthene (PAH)</t>
  </si>
  <si>
    <t>Benzo(g,h,i)perylene (PAH)</t>
  </si>
  <si>
    <t>Benzo(k)fluoranthene (PAH)</t>
  </si>
  <si>
    <t>Chrysene (PAH)</t>
  </si>
  <si>
    <t>Dibenz(a,h)anthracene (PAH)</t>
  </si>
  <si>
    <t>Fluoranthene (PAH)</t>
  </si>
  <si>
    <t>Fluorene (PAH)</t>
  </si>
  <si>
    <t>Indeno(1,2,3-cd)pyrene (PAH)</t>
  </si>
  <si>
    <t>Naphthalene (PAH)</t>
  </si>
  <si>
    <t>Phenanthrene PAH)</t>
  </si>
  <si>
    <t>Pyrene (PAH)</t>
  </si>
  <si>
    <t>Metal</t>
  </si>
  <si>
    <t>Benzo(b+k)fluoranthene (PAH)</t>
  </si>
  <si>
    <t>Diox/Furan</t>
  </si>
  <si>
    <t>Dioxin: 4D Total</t>
  </si>
  <si>
    <t>Dioxin: 5D Total</t>
  </si>
  <si>
    <t>Dioxin: 6D Total</t>
  </si>
  <si>
    <t>Dioxin: 7D Total</t>
  </si>
  <si>
    <t xml:space="preserve">Dioxin: 8D </t>
  </si>
  <si>
    <t>Halogens</t>
  </si>
  <si>
    <t>Furan: 4F Total</t>
  </si>
  <si>
    <t>Furan: 5F Total</t>
  </si>
  <si>
    <t>Furan: 6F Total</t>
  </si>
  <si>
    <t>Furan: 7F Total</t>
  </si>
  <si>
    <t>Furan: 8F</t>
  </si>
  <si>
    <t>Metals</t>
  </si>
  <si>
    <t>Managanese</t>
  </si>
  <si>
    <r>
      <t xml:space="preserve">(wt %) </t>
    </r>
    <r>
      <rPr>
        <b/>
        <vertAlign val="superscript"/>
        <sz val="10"/>
        <rFont val="Arial"/>
        <family val="2"/>
      </rPr>
      <t>(4)</t>
    </r>
  </si>
  <si>
    <t>(1)  Specification provided by LA DWP from Request for Proposal dated September 25, 2000 and</t>
  </si>
  <si>
    <t xml:space="preserve">      S &amp; S Energy Products' Specifications sheet.</t>
  </si>
  <si>
    <t>(4) Maximum value for #2 diesel oil.</t>
  </si>
  <si>
    <t>---</t>
  </si>
  <si>
    <t>Manganese</t>
  </si>
  <si>
    <t>Beryllium</t>
  </si>
  <si>
    <t>Cadmium</t>
  </si>
  <si>
    <t>Chromium (Hex)</t>
  </si>
  <si>
    <t>Chromium (total)</t>
  </si>
  <si>
    <t>Copper</t>
  </si>
  <si>
    <t>CARB Toxic Factors</t>
  </si>
  <si>
    <t>(grams/sec)</t>
  </si>
  <si>
    <t>DWP HARBOR STATION</t>
  </si>
  <si>
    <t>Combustion Turbines 1 through 5</t>
  </si>
  <si>
    <t>5 (Note: Emissions are estimated for one combustion turbine)</t>
  </si>
  <si>
    <r>
      <t>1.  The new combustion turbines (CTs) are GE LM6000 Sprint 47.3 MW (47,300 kW) turbine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</si>
  <si>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CARB AIR TOXICS EMISSION FACTORS</t>
  </si>
  <si>
    <t>COMBUSTION TURBINES -- Diesel Fuel</t>
  </si>
  <si>
    <t>Mean Emission</t>
  </si>
  <si>
    <t xml:space="preserve">base.  These emission factors are for combustion turbines equipped with SCR and CO   </t>
  </si>
  <si>
    <t>Nand Tel. No. 916/322-7673).</t>
  </si>
  <si>
    <t>EMISSION FACTORS</t>
  </si>
  <si>
    <t>FOR COMBUSTION TURBINES AT THE HARBOR PLANT</t>
  </si>
  <si>
    <t>(Diesel Fuel Use by the Combustion Turbines)</t>
  </si>
  <si>
    <t>(lbs/MGAL)</t>
  </si>
  <si>
    <t>catalysts.  The data were provided by CARB on 10/12/00 (fax from Kirk Rosenkranz to Krishna</t>
  </si>
  <si>
    <t>No. 2 Diesel Fuel Readiness Test -- No SCR or CO Catalyst</t>
  </si>
  <si>
    <t>6.  Five minutes to achieve 7 mW and 30 minutes to full load. (2)</t>
  </si>
  <si>
    <r>
      <t xml:space="preserve">3.  The CTs will burn diesel oil for 30 minutes, 12 times for testing purposes. </t>
    </r>
    <r>
      <rPr>
        <vertAlign val="superscript"/>
        <sz val="10"/>
        <rFont val="Arial"/>
        <family val="2"/>
      </rPr>
      <t>(2)</t>
    </r>
  </si>
  <si>
    <r>
      <t>5.  The diesel fuel will have a HHV of 139,000 Btu/gal</t>
    </r>
    <r>
      <rPr>
        <vertAlign val="superscript"/>
        <sz val="10"/>
        <rFont val="Arial"/>
        <family val="2"/>
      </rPr>
      <t xml:space="preserve"> (3)</t>
    </r>
    <r>
      <rPr>
        <sz val="10"/>
        <rFont val="Arial"/>
        <family val="0"/>
      </rPr>
      <t xml:space="preserve"> and an estimated LHV of 126,000 Btu/gal.</t>
    </r>
  </si>
  <si>
    <r>
      <t xml:space="preserve">HHV </t>
    </r>
    <r>
      <rPr>
        <b/>
        <vertAlign val="superscript"/>
        <sz val="10"/>
        <rFont val="Arial"/>
        <family val="2"/>
      </rPr>
      <t>(3)</t>
    </r>
  </si>
  <si>
    <r>
      <t xml:space="preserve">EF </t>
    </r>
    <r>
      <rPr>
        <b/>
        <vertAlign val="superscript"/>
        <sz val="10"/>
        <rFont val="Arial"/>
        <family val="2"/>
      </rPr>
      <t>(3)</t>
    </r>
  </si>
  <si>
    <r>
      <t>Emission Factor for Sulfur Dioxide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 xml:space="preserve"> (3)</t>
    </r>
  </si>
  <si>
    <t>(2) Information provided by LA DWP in an e-mail to Krishna Nand on 10/26/00.</t>
  </si>
  <si>
    <t>(3) Taken from AP-42, Section 3.1.  Emission factors are all load emission factors</t>
  </si>
  <si>
    <t>Fuel</t>
  </si>
  <si>
    <t>Fuel Consumption during test</t>
  </si>
  <si>
    <t>Time</t>
  </si>
  <si>
    <t>(minutes)</t>
  </si>
  <si>
    <t>(Mgal)</t>
  </si>
  <si>
    <t>0 to 5</t>
  </si>
  <si>
    <t>5 to 30</t>
  </si>
  <si>
    <t>(Btu)</t>
  </si>
  <si>
    <r>
      <t>Fuel Use</t>
    </r>
    <r>
      <rPr>
        <b/>
        <vertAlign val="superscript"/>
        <sz val="10"/>
        <rFont val="Arial"/>
        <family val="2"/>
      </rPr>
      <t xml:space="preserve"> (2)</t>
    </r>
  </si>
  <si>
    <t>Convert  Emission Factors from lbs/MMBtu to lbs/Mgal</t>
  </si>
  <si>
    <t>ZERO TO FIVE MINUTES</t>
  </si>
  <si>
    <t>FIVE TO 30 MINUTES</t>
  </si>
  <si>
    <t>Water Injection No Control first 5 minutes.</t>
  </si>
  <si>
    <r>
      <t>F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0"/>
      </rPr>
      <t xml:space="preserve"> = Fuel Burned During First 5 Minutes</t>
    </r>
  </si>
  <si>
    <t>(lbs/1000gal)</t>
  </si>
  <si>
    <t>Controlled</t>
  </si>
  <si>
    <t>Uncontrolled</t>
  </si>
  <si>
    <t>Total</t>
  </si>
  <si>
    <t>Test</t>
  </si>
  <si>
    <t>See Below</t>
  </si>
  <si>
    <t>EF =Emission Factors</t>
  </si>
  <si>
    <r>
      <t>F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0"/>
      </rPr>
      <t xml:space="preserve"> = Fuel Burned during Remainder of Test</t>
    </r>
  </si>
  <si>
    <r>
      <t xml:space="preserve">4.  The SCR and CO Catalyst will not operate during the oil test.  Water injection will begin after 5 minutes. </t>
    </r>
    <r>
      <rPr>
        <vertAlign val="superscript"/>
        <sz val="10"/>
        <rFont val="Arial"/>
        <family val="2"/>
      </rPr>
      <t>(2)</t>
    </r>
  </si>
  <si>
    <t>DEVELOPMENT OF OIL READINESS TEST CRITERIA POLLUTANT</t>
  </si>
  <si>
    <t>(lbs/test)</t>
  </si>
  <si>
    <t>DEVELOPMENT OF THE STACK GAS FLOW RATE</t>
  </si>
  <si>
    <t>FOR THE COMBUSTION TURBINES AT THE HARBOR PLANT</t>
  </si>
  <si>
    <t>Maximum Hourly Fuel Consumption Rate (Mgal) = MFR/(LHV x 1,000)</t>
  </si>
  <si>
    <t>Unit</t>
  </si>
  <si>
    <t>Oxygen</t>
  </si>
  <si>
    <t>Exhaust Vol</t>
  </si>
  <si>
    <t>Exhaust Flow</t>
  </si>
  <si>
    <t>Stack Temp.</t>
  </si>
  <si>
    <t>(%)</t>
  </si>
  <si>
    <t>(WSCF/MMBtu)</t>
  </si>
  <si>
    <t>(WACFS)</t>
  </si>
  <si>
    <t>Stack Exit Velocity</t>
  </si>
  <si>
    <t>Stack Inside Diameter</t>
  </si>
  <si>
    <t>Stack Height</t>
  </si>
  <si>
    <t>(FT)</t>
  </si>
  <si>
    <t>(FT/SEC)</t>
  </si>
  <si>
    <t>(M/SEC)</t>
  </si>
  <si>
    <t>(M)</t>
  </si>
  <si>
    <t xml:space="preserve">      and S &amp; S Energy Products' Specifications sheet.</t>
  </si>
  <si>
    <t>(3) Taken from SCAQMD Title V Technical Guidance Manual, page A-20, 1998.  Used oil F factor, wet.</t>
  </si>
  <si>
    <t>(4) EPA Method 19, 40 CFR Part 60.</t>
  </si>
  <si>
    <r>
      <t>1.  The new combustion turbines (CTs) are GE LM6000 Sprints 47.3 MW (47,300 kW) turbine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</si>
  <si>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r>
      <t xml:space="preserve">4.  The SCR will not be operational during the oil firing period. </t>
    </r>
    <r>
      <rPr>
        <vertAlign val="superscript"/>
        <sz val="10"/>
        <rFont val="Arial"/>
        <family val="2"/>
      </rPr>
      <t>(3)</t>
    </r>
  </si>
  <si>
    <r>
      <t>5.  The diesel fuel will have a HHV of 139,000 Btu/gal</t>
    </r>
    <r>
      <rPr>
        <vertAlign val="superscript"/>
        <sz val="10"/>
        <rFont val="Arial"/>
        <family val="2"/>
      </rPr>
      <t xml:space="preserve"> (2)</t>
    </r>
    <r>
      <rPr>
        <sz val="10"/>
        <rFont val="Arial"/>
        <family val="0"/>
      </rPr>
      <t xml:space="preserve"> and an estimated LHV of 126,000 Btu/gal.</t>
    </r>
  </si>
  <si>
    <r>
      <t>6.  The assumed stack gas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content is 15%.</t>
    </r>
  </si>
  <si>
    <r>
      <t>Exhaust Volume (WSCF/MMBtu) = 10,320 WSCF/MMBtu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(3)(4)</t>
    </r>
  </si>
  <si>
    <r>
      <t>[Stack Gas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</si>
  <si>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[Standard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</si>
  <si>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o</t>
    </r>
    <r>
      <rPr>
        <b/>
        <sz val="10"/>
        <rFont val="Arial"/>
        <family val="2"/>
      </rPr>
      <t xml:space="preserve">R =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 + 460</t>
    </r>
  </si>
  <si>
    <r>
      <t xml:space="preserve">Standard Temp = 60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</si>
  <si>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r>
      <t>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</t>
    </r>
  </si>
  <si>
    <r>
      <t>Stack Inside Diameter</t>
    </r>
    <r>
      <rPr>
        <b/>
        <vertAlign val="superscript"/>
        <sz val="10"/>
        <rFont val="Arial"/>
        <family val="2"/>
      </rPr>
      <t>(2)</t>
    </r>
  </si>
  <si>
    <r>
      <t>Stack Height</t>
    </r>
    <r>
      <rPr>
        <b/>
        <vertAlign val="superscript"/>
        <sz val="10"/>
        <rFont val="Arial"/>
        <family val="2"/>
      </rPr>
      <t>(2)</t>
    </r>
  </si>
  <si>
    <t>Mgal/30min</t>
  </si>
  <si>
    <t xml:space="preserve">Stack Gas Flow Rate, ACF = </t>
  </si>
  <si>
    <t>Stack Gas Flow (SCF) x</t>
  </si>
  <si>
    <t>(WSCF)</t>
  </si>
  <si>
    <t>(WACF)</t>
  </si>
  <si>
    <t>(No. 2 Diesel Fuel Use by the Combustion Turbines)</t>
  </si>
  <si>
    <t>Heat Input</t>
  </si>
  <si>
    <r>
      <t>Total Fuel Burned During Readiness Test from DWP</t>
    </r>
    <r>
      <rPr>
        <b/>
        <vertAlign val="superscript"/>
        <sz val="10"/>
        <rFont val="Arial"/>
        <family val="2"/>
      </rPr>
      <t xml:space="preserve"> (2)</t>
    </r>
    <r>
      <rPr>
        <b/>
        <sz val="10"/>
        <rFont val="Arial"/>
        <family val="2"/>
      </rPr>
      <t xml:space="preserve"> =</t>
    </r>
  </si>
  <si>
    <t>Fuel Burned During First Five Minutes</t>
  </si>
  <si>
    <t>Mgal</t>
  </si>
  <si>
    <t>(MMBtu/time)</t>
  </si>
  <si>
    <t xml:space="preserve">     Sulfur Dioxide and PM emission factor is from AP-42, Table 3.1-2a.</t>
  </si>
  <si>
    <t xml:space="preserve">    Emission Factors from Emission Factor Documentation is inconsistent.</t>
  </si>
  <si>
    <t xml:space="preserve">      AP-42 Combustion Turbine Emission Factor Documentation, Table 3.4-2.</t>
  </si>
  <si>
    <r>
      <t xml:space="preserve">3.  The CTs will burn diesel oil for one hour, twelve times each year for testing purposes. </t>
    </r>
    <r>
      <rPr>
        <vertAlign val="superscript"/>
        <sz val="10"/>
        <rFont val="Arial"/>
        <family val="2"/>
      </rPr>
      <t>(3)</t>
    </r>
  </si>
  <si>
    <t xml:space="preserve">(2)  SCR Bid specification (no. 9628) from LA DWP and information in a e-mails to Krishna Nand </t>
  </si>
  <si>
    <t xml:space="preserve">      received on 10/18/00 and 11/01/00.</t>
  </si>
  <si>
    <t>Conc.</t>
  </si>
  <si>
    <t>MW</t>
  </si>
  <si>
    <t>EL</t>
  </si>
  <si>
    <t>(DSCF/MMBtu)</t>
  </si>
  <si>
    <t>(lb/lb-mole)</t>
  </si>
  <si>
    <t>(MMSCFH)</t>
  </si>
  <si>
    <t>(lb/MMBtu)</t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</si>
  <si>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</si>
  <si>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EL (lbs/MMBtu) = </t>
    </r>
    <r>
      <rPr>
        <b/>
        <u val="single"/>
        <sz val="10"/>
        <rFont val="Arial"/>
        <family val="2"/>
      </rPr>
      <t xml:space="preserve">Exhaust Volume x Concentration x MW of Pollutant </t>
    </r>
    <r>
      <rPr>
        <b/>
        <u val="single"/>
        <vertAlign val="superscript"/>
        <sz val="10"/>
        <rFont val="Arial"/>
        <family val="2"/>
      </rPr>
      <t>(5)</t>
    </r>
  </si>
  <si>
    <t>1,000,000 x 379</t>
  </si>
  <si>
    <r>
      <t xml:space="preserve">(ppmv) </t>
    </r>
    <r>
      <rPr>
        <b/>
        <vertAlign val="superscript"/>
        <sz val="10"/>
        <rFont val="Arial"/>
        <family val="2"/>
      </rPr>
      <t>(6)</t>
    </r>
  </si>
  <si>
    <r>
      <t>Exhaust Volume (DSCF/MMBtu) = 9190 DSCF/MMBtu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(5)</t>
    </r>
  </si>
  <si>
    <t>(5) Taken from SCAQMD Title V Technical Guidance Manual, page A-20, 1998.</t>
  </si>
  <si>
    <t xml:space="preserve">       EPA Method 19, 40 CFR Part 60</t>
  </si>
  <si>
    <t>(6)  Guaranteed emission from GE.</t>
  </si>
  <si>
    <t>CT #1-5, 0 to 5min</t>
  </si>
  <si>
    <t>CT #1-5, 0 to 30min</t>
  </si>
  <si>
    <t>Test Hrly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</si>
</sst>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,##0.00000"/>
    <numFmt numFmtId="167" formatCode="0.000"/>
    <numFmt numFmtId="168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double"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centerContinuous"/>
    </xf>
    <xf numFmtId="0" fontId="3" fillId="33" borderId="15" xfId="0" applyFont="1" applyFill="1" applyBorder="1" applyAlignment="1" applyProtection="1">
      <alignment horizontal="centerContinuous"/>
      <protection/>
    </xf>
    <xf numFmtId="0" fontId="4" fillId="33" borderId="16" xfId="0" applyFont="1" applyFill="1" applyBorder="1" applyAlignment="1" applyProtection="1">
      <alignment horizontal="centerContinuous"/>
      <protection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2" fillId="34" borderId="10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4" xfId="0" applyFill="1" applyBorder="1" applyAlignment="1" quotePrefix="1">
      <alignment/>
    </xf>
    <xf numFmtId="0" fontId="2" fillId="34" borderId="15" xfId="0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 applyProtection="1">
      <alignment horizontal="left"/>
      <protection/>
    </xf>
    <xf numFmtId="0" fontId="0" fillId="0" borderId="19" xfId="0" applyBorder="1" applyAlignment="1">
      <alignment horizontal="centerContinuous"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1" fontId="0" fillId="0" borderId="0" xfId="0" applyNumberFormat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11" fontId="0" fillId="0" borderId="28" xfId="0" applyNumberFormat="1" applyBorder="1" applyAlignment="1">
      <alignment horizontal="center"/>
    </xf>
    <xf numFmtId="11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 quotePrefix="1">
      <alignment horizontal="center"/>
    </xf>
    <xf numFmtId="11" fontId="0" fillId="0" borderId="31" xfId="0" applyNumberFormat="1" applyBorder="1" applyAlignment="1">
      <alignment horizontal="center"/>
    </xf>
    <xf numFmtId="11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11" fontId="0" fillId="0" borderId="36" xfId="0" applyNumberFormat="1" applyBorder="1" applyAlignment="1">
      <alignment horizontal="center"/>
    </xf>
    <xf numFmtId="11" fontId="0" fillId="0" borderId="37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11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1" fontId="8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2" fillId="0" borderId="28" xfId="0" applyNumberFormat="1" applyFont="1" applyBorder="1" applyAlignment="1" applyProtection="1">
      <alignment horizontal="center"/>
      <protection/>
    </xf>
    <xf numFmtId="2" fontId="2" fillId="0" borderId="3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9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2" fillId="0" borderId="43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center"/>
      <protection/>
    </xf>
    <xf numFmtId="2" fontId="2" fillId="0" borderId="32" xfId="0" applyNumberFormat="1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11" fontId="0" fillId="0" borderId="34" xfId="0" applyNumberFormat="1" applyBorder="1" applyAlignment="1">
      <alignment horizontal="center"/>
    </xf>
    <xf numFmtId="0" fontId="2" fillId="0" borderId="47" xfId="0" applyFont="1" applyBorder="1" applyAlignment="1" applyProtection="1">
      <alignment horizontal="center"/>
      <protection/>
    </xf>
    <xf numFmtId="11" fontId="0" fillId="0" borderId="43" xfId="0" applyNumberFormat="1" applyBorder="1" applyAlignment="1">
      <alignment horizontal="center"/>
    </xf>
    <xf numFmtId="11" fontId="0" fillId="0" borderId="47" xfId="0" applyNumberFormat="1" applyBorder="1" applyAlignment="1">
      <alignment horizontal="center"/>
    </xf>
    <xf numFmtId="11" fontId="0" fillId="0" borderId="48" xfId="0" applyNumberFormat="1" applyBorder="1" applyAlignment="1">
      <alignment horizontal="center"/>
    </xf>
    <xf numFmtId="0" fontId="2" fillId="0" borderId="49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1" borderId="13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14" xfId="0" applyFill="1" applyBorder="1" applyAlignment="1">
      <alignment/>
    </xf>
    <xf numFmtId="0" fontId="0" fillId="1" borderId="56" xfId="0" applyFill="1" applyBorder="1" applyAlignment="1">
      <alignment/>
    </xf>
    <xf numFmtId="0" fontId="0" fillId="1" borderId="57" xfId="0" applyFill="1" applyBorder="1" applyAlignment="1">
      <alignment/>
    </xf>
    <xf numFmtId="0" fontId="0" fillId="1" borderId="58" xfId="0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35" borderId="62" xfId="0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0" borderId="34" xfId="0" applyBorder="1" applyAlignment="1">
      <alignment/>
    </xf>
    <xf numFmtId="0" fontId="0" fillId="0" borderId="65" xfId="0" applyBorder="1" applyAlignment="1">
      <alignment/>
    </xf>
    <xf numFmtId="0" fontId="0" fillId="1" borderId="40" xfId="0" applyFill="1" applyBorder="1" applyAlignment="1">
      <alignment/>
    </xf>
    <xf numFmtId="0" fontId="0" fillId="1" borderId="41" xfId="0" applyFill="1" applyBorder="1" applyAlignment="1">
      <alignment/>
    </xf>
    <xf numFmtId="0" fontId="0" fillId="1" borderId="42" xfId="0" applyFill="1" applyBorder="1" applyAlignment="1">
      <alignment/>
    </xf>
    <xf numFmtId="0" fontId="0" fillId="0" borderId="66" xfId="0" applyBorder="1" applyAlignment="1">
      <alignment horizontal="center"/>
    </xf>
    <xf numFmtId="11" fontId="0" fillId="0" borderId="43" xfId="0" applyNumberFormat="1" applyBorder="1" applyAlignment="1" quotePrefix="1">
      <alignment horizontal="center"/>
    </xf>
    <xf numFmtId="11" fontId="0" fillId="0" borderId="47" xfId="0" applyNumberFormat="1" applyBorder="1" applyAlignment="1" quotePrefix="1">
      <alignment horizontal="center"/>
    </xf>
    <xf numFmtId="11" fontId="0" fillId="0" borderId="67" xfId="0" applyNumberFormat="1" applyBorder="1" applyAlignment="1" quotePrefix="1">
      <alignment horizontal="center"/>
    </xf>
    <xf numFmtId="11" fontId="0" fillId="0" borderId="48" xfId="0" applyNumberFormat="1" applyBorder="1" applyAlignment="1" quotePrefix="1">
      <alignment horizontal="center"/>
    </xf>
    <xf numFmtId="0" fontId="0" fillId="1" borderId="40" xfId="0" applyFill="1" applyBorder="1" applyAlignment="1">
      <alignment horizontal="left"/>
    </xf>
    <xf numFmtId="0" fontId="0" fillId="1" borderId="41" xfId="0" applyFill="1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/>
    </xf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2" fillId="0" borderId="41" xfId="0" applyFont="1" applyBorder="1" applyAlignment="1">
      <alignment/>
    </xf>
    <xf numFmtId="168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/>
    </xf>
    <xf numFmtId="11" fontId="0" fillId="0" borderId="37" xfId="0" applyNumberFormat="1" applyBorder="1" applyAlignment="1">
      <alignment/>
    </xf>
    <xf numFmtId="0" fontId="2" fillId="0" borderId="7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0" fillId="0" borderId="0" xfId="0" applyNumberFormat="1" applyFont="1" applyAlignment="1" quotePrefix="1">
      <alignment horizontal="center"/>
    </xf>
    <xf numFmtId="168" fontId="2" fillId="0" borderId="0" xfId="0" applyNumberFormat="1" applyFont="1" applyAlignment="1">
      <alignment horizontal="center"/>
    </xf>
    <xf numFmtId="0" fontId="3" fillId="1" borderId="68" xfId="0" applyFont="1" applyFill="1" applyBorder="1" applyAlignment="1">
      <alignment horizontal="center"/>
    </xf>
    <xf numFmtId="0" fontId="3" fillId="1" borderId="69" xfId="0" applyFont="1" applyFill="1" applyBorder="1" applyAlignment="1">
      <alignment horizontal="center"/>
    </xf>
    <xf numFmtId="0" fontId="3" fillId="1" borderId="7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1" borderId="38" xfId="0" applyFont="1" applyFill="1" applyBorder="1" applyAlignment="1">
      <alignment horizontal="center"/>
    </xf>
    <xf numFmtId="0" fontId="3" fillId="1" borderId="0" xfId="0" applyFont="1" applyFill="1" applyBorder="1" applyAlignment="1">
      <alignment horizontal="center"/>
    </xf>
    <xf numFmtId="0" fontId="3" fillId="1" borderId="39" xfId="0" applyFont="1" applyFill="1" applyBorder="1" applyAlignment="1">
      <alignment horizontal="center"/>
    </xf>
    <xf numFmtId="0" fontId="3" fillId="1" borderId="10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38100</xdr:rowOff>
    </xdr:from>
    <xdr:to>
      <xdr:col>7</xdr:col>
      <xdr:colOff>742950</xdr:colOff>
      <xdr:row>79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2363450"/>
          <a:ext cx="6915150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Annual based on twelve, one-hour test burns per year.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Controlled and Uncontrolled Air Toxics Emission Factor are identical.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95</xdr:row>
      <xdr:rowOff>0</xdr:rowOff>
    </xdr:from>
    <xdr:to>
      <xdr:col>7</xdr:col>
      <xdr:colOff>0</xdr:colOff>
      <xdr:row>95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16354425"/>
          <a:ext cx="637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0</xdr:rowOff>
    </xdr:from>
    <xdr:to>
      <xdr:col>7</xdr:col>
      <xdr:colOff>0</xdr:colOff>
      <xdr:row>55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9696450"/>
          <a:ext cx="656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75" zoomScaleNormal="75" zoomScalePageLayoutView="0" workbookViewId="0" topLeftCell="A28">
      <selection activeCell="G32" sqref="G32"/>
    </sheetView>
  </sheetViews>
  <sheetFormatPr defaultColWidth="9.140625" defaultRowHeight="12.75"/>
  <cols>
    <col min="1" max="1" width="29.7109375" style="80" customWidth="1"/>
    <col min="2" max="2" width="14.28125" style="0" customWidth="1"/>
    <col min="3" max="3" width="13.140625" style="0" customWidth="1"/>
    <col min="4" max="4" width="0.2890625" style="0" customWidth="1"/>
    <col min="5" max="8" width="11.7109375" style="0" customWidth="1"/>
  </cols>
  <sheetData>
    <row r="1" spans="1:8" ht="7.5" customHeight="1" thickTop="1">
      <c r="A1" s="1"/>
      <c r="B1" s="2"/>
      <c r="C1" s="2"/>
      <c r="D1" s="2"/>
      <c r="E1" s="3"/>
      <c r="F1" s="3"/>
      <c r="G1" s="3"/>
      <c r="H1" s="4"/>
    </row>
    <row r="2" spans="1:8" ht="17.25">
      <c r="A2" s="5" t="s">
        <v>134</v>
      </c>
      <c r="B2" s="6"/>
      <c r="C2" s="6"/>
      <c r="D2" s="6"/>
      <c r="E2" s="7"/>
      <c r="F2" s="7"/>
      <c r="G2" s="7"/>
      <c r="H2" s="8"/>
    </row>
    <row r="3" spans="1:8" ht="17.25">
      <c r="A3" s="5" t="s">
        <v>148</v>
      </c>
      <c r="B3" s="6"/>
      <c r="C3" s="6"/>
      <c r="D3" s="6"/>
      <c r="E3" s="7"/>
      <c r="F3" s="7"/>
      <c r="G3" s="7"/>
      <c r="H3" s="8"/>
    </row>
    <row r="4" spans="1:8" ht="24.75" customHeight="1" thickBot="1">
      <c r="A4" s="9" t="s">
        <v>132</v>
      </c>
      <c r="B4" s="10"/>
      <c r="C4" s="10"/>
      <c r="D4" s="10"/>
      <c r="E4" s="11"/>
      <c r="F4" s="11"/>
      <c r="G4" s="11"/>
      <c r="H4" s="12"/>
    </row>
    <row r="5" spans="1:8" ht="7.5" customHeight="1" thickTop="1">
      <c r="A5" s="13"/>
      <c r="B5" s="14"/>
      <c r="C5" s="14"/>
      <c r="D5" s="14"/>
      <c r="E5" s="15"/>
      <c r="F5" s="15"/>
      <c r="G5" s="15"/>
      <c r="H5" s="16"/>
    </row>
    <row r="6" spans="1:8" ht="12.75">
      <c r="A6" s="17" t="s">
        <v>0</v>
      </c>
      <c r="B6" s="18" t="s">
        <v>135</v>
      </c>
      <c r="C6" s="18"/>
      <c r="D6" s="18"/>
      <c r="E6" s="19"/>
      <c r="F6" s="20"/>
      <c r="G6" s="20"/>
      <c r="H6" s="21"/>
    </row>
    <row r="7" spans="1:8" ht="12.75" hidden="1">
      <c r="A7" s="17" t="s">
        <v>1</v>
      </c>
      <c r="B7" s="23" t="s">
        <v>2</v>
      </c>
      <c r="C7" s="18"/>
      <c r="D7" s="18"/>
      <c r="E7" s="20"/>
      <c r="F7" s="24"/>
      <c r="G7" s="24"/>
      <c r="H7" s="22"/>
    </row>
    <row r="8" spans="1:8" ht="12.75">
      <c r="A8" s="17" t="s">
        <v>3</v>
      </c>
      <c r="B8" s="18" t="s">
        <v>136</v>
      </c>
      <c r="C8" s="18"/>
      <c r="D8" s="18"/>
      <c r="E8" s="20"/>
      <c r="F8" s="20"/>
      <c r="G8" s="20"/>
      <c r="H8" s="22"/>
    </row>
    <row r="9" spans="1:8" ht="12.75">
      <c r="A9" s="17" t="s">
        <v>4</v>
      </c>
      <c r="B9" s="20" t="s">
        <v>73</v>
      </c>
      <c r="C9" s="18"/>
      <c r="D9" s="18"/>
      <c r="E9" s="20"/>
      <c r="F9" s="20"/>
      <c r="G9" s="20"/>
      <c r="H9" s="22"/>
    </row>
    <row r="10" spans="1:8" ht="12.75">
      <c r="A10" s="17" t="s">
        <v>5</v>
      </c>
      <c r="B10" s="18" t="s">
        <v>6</v>
      </c>
      <c r="C10" s="18"/>
      <c r="D10" s="18"/>
      <c r="E10" s="20"/>
      <c r="F10" s="20"/>
      <c r="G10" s="20"/>
      <c r="H10" s="22"/>
    </row>
    <row r="11" spans="1:8" ht="12.75">
      <c r="A11" s="17" t="s">
        <v>7</v>
      </c>
      <c r="B11" s="18" t="s">
        <v>8</v>
      </c>
      <c r="C11" s="18"/>
      <c r="D11" s="18"/>
      <c r="E11" s="19" t="s">
        <v>46</v>
      </c>
      <c r="F11" s="20"/>
      <c r="G11" s="20"/>
      <c r="H11" s="25"/>
    </row>
    <row r="12" spans="1:8" ht="7.5" customHeight="1" thickBot="1">
      <c r="A12" s="26"/>
      <c r="B12" s="27"/>
      <c r="C12" s="27"/>
      <c r="D12" s="27"/>
      <c r="E12" s="28"/>
      <c r="F12" s="28"/>
      <c r="G12" s="28"/>
      <c r="H12" s="29"/>
    </row>
    <row r="13" spans="1:8" ht="7.5" customHeight="1" thickTop="1">
      <c r="A13" s="30"/>
      <c r="B13" s="31"/>
      <c r="C13" s="31"/>
      <c r="D13" s="31"/>
      <c r="E13" s="31"/>
      <c r="F13" s="31"/>
      <c r="G13" s="31"/>
      <c r="H13" s="32"/>
    </row>
    <row r="14" spans="1:8" ht="12.75">
      <c r="A14" s="33" t="s">
        <v>10</v>
      </c>
      <c r="B14" s="34" t="s">
        <v>169</v>
      </c>
      <c r="C14" s="34"/>
      <c r="D14" s="34"/>
      <c r="E14" s="34"/>
      <c r="F14" s="34"/>
      <c r="G14" s="34"/>
      <c r="H14" s="35"/>
    </row>
    <row r="15" spans="1:8" ht="12.75">
      <c r="A15" s="33" t="s">
        <v>11</v>
      </c>
      <c r="B15" s="36"/>
      <c r="D15" s="36"/>
      <c r="E15" s="34"/>
      <c r="F15" s="34"/>
      <c r="G15" s="34"/>
      <c r="H15" s="35"/>
    </row>
    <row r="16" spans="1:8" ht="12.75">
      <c r="A16" s="33" t="s">
        <v>12</v>
      </c>
      <c r="B16" s="36" t="s">
        <v>58</v>
      </c>
      <c r="C16" s="36"/>
      <c r="D16" s="36"/>
      <c r="E16" s="34"/>
      <c r="F16" s="34"/>
      <c r="G16" s="34"/>
      <c r="H16" s="35"/>
    </row>
    <row r="17" spans="1:8" ht="15">
      <c r="A17" s="33" t="s">
        <v>13</v>
      </c>
      <c r="B17" s="34" t="s">
        <v>14</v>
      </c>
      <c r="C17" s="34"/>
      <c r="D17" s="34"/>
      <c r="E17" s="34"/>
      <c r="F17" s="34"/>
      <c r="G17" s="34"/>
      <c r="H17" s="35"/>
    </row>
    <row r="18" spans="1:8" ht="15">
      <c r="A18" s="33" t="s">
        <v>15</v>
      </c>
      <c r="B18" s="34" t="s">
        <v>16</v>
      </c>
      <c r="C18" s="34"/>
      <c r="D18" s="34"/>
      <c r="E18" s="34"/>
      <c r="F18" s="34"/>
      <c r="G18" s="34"/>
      <c r="H18" s="35"/>
    </row>
    <row r="19" spans="1:8" ht="7.5" customHeight="1" thickBot="1">
      <c r="A19" s="37"/>
      <c r="B19" s="38"/>
      <c r="C19" s="38"/>
      <c r="D19" s="38"/>
      <c r="E19" s="38"/>
      <c r="F19" s="38"/>
      <c r="G19" s="38"/>
      <c r="H19" s="39"/>
    </row>
    <row r="20" spans="1:8" ht="18" customHeight="1" thickBot="1" thickTop="1">
      <c r="A20" s="40" t="s">
        <v>17</v>
      </c>
      <c r="B20" s="41"/>
      <c r="C20" s="41"/>
      <c r="D20" s="41"/>
      <c r="E20" s="41"/>
      <c r="F20" s="42" t="s">
        <v>18</v>
      </c>
      <c r="G20" s="42"/>
      <c r="H20" s="43"/>
    </row>
    <row r="21" spans="1:8" ht="7.5" customHeight="1" thickTop="1">
      <c r="A21" s="30"/>
      <c r="B21" s="31"/>
      <c r="C21" s="31"/>
      <c r="D21" s="31"/>
      <c r="E21" s="31"/>
      <c r="F21" s="31"/>
      <c r="G21" s="31"/>
      <c r="H21" s="32"/>
    </row>
    <row r="22" spans="1:8" ht="15">
      <c r="A22" s="33" t="s">
        <v>19</v>
      </c>
      <c r="B22" s="34"/>
      <c r="C22" s="34"/>
      <c r="D22" s="34"/>
      <c r="E22" s="34"/>
      <c r="F22" s="92" t="s">
        <v>9</v>
      </c>
      <c r="G22" s="34" t="s">
        <v>20</v>
      </c>
      <c r="H22" s="35"/>
    </row>
    <row r="23" spans="1:8" ht="15">
      <c r="A23" s="33" t="s">
        <v>170</v>
      </c>
      <c r="B23" s="34"/>
      <c r="C23" s="34"/>
      <c r="D23" s="34"/>
      <c r="E23" s="34"/>
      <c r="F23" s="87">
        <f>'EF Criteria '!C34</f>
        <v>0.076</v>
      </c>
      <c r="G23" s="34" t="s">
        <v>20</v>
      </c>
      <c r="H23" s="35"/>
    </row>
    <row r="24" spans="1:8" ht="15">
      <c r="A24" s="33" t="s">
        <v>178</v>
      </c>
      <c r="B24" s="34"/>
      <c r="C24" s="34"/>
      <c r="D24" s="34"/>
      <c r="E24" s="34"/>
      <c r="F24" s="87">
        <f>'EF Criteria '!C35</f>
        <v>0.778</v>
      </c>
      <c r="G24" s="34" t="s">
        <v>20</v>
      </c>
      <c r="H24" s="35"/>
    </row>
    <row r="25" spans="1:8" ht="12.75">
      <c r="A25" s="33" t="s">
        <v>177</v>
      </c>
      <c r="B25" s="34"/>
      <c r="C25" s="34"/>
      <c r="D25" s="34"/>
      <c r="E25" s="34"/>
      <c r="F25" s="44" t="s">
        <v>176</v>
      </c>
      <c r="G25" s="34"/>
      <c r="H25" s="35"/>
    </row>
    <row r="26" spans="1:8" ht="12.75">
      <c r="A26" s="33"/>
      <c r="B26" s="34"/>
      <c r="C26" s="34"/>
      <c r="D26" s="34"/>
      <c r="E26" s="34"/>
      <c r="F26" s="44"/>
      <c r="G26" s="34"/>
      <c r="H26" s="35"/>
    </row>
    <row r="27" spans="1:8" ht="12.75">
      <c r="A27" s="33" t="s">
        <v>21</v>
      </c>
      <c r="B27" s="34"/>
      <c r="C27" s="34"/>
      <c r="D27" s="34"/>
      <c r="E27" s="34"/>
      <c r="F27" s="92">
        <v>0.5</v>
      </c>
      <c r="G27" s="34" t="s">
        <v>22</v>
      </c>
      <c r="H27" s="35"/>
    </row>
    <row r="28" spans="1:8" ht="12.75">
      <c r="A28" s="46"/>
      <c r="B28" s="34"/>
      <c r="C28" s="34"/>
      <c r="D28" s="34"/>
      <c r="E28" s="34"/>
      <c r="F28" s="45">
        <v>1</v>
      </c>
      <c r="G28" s="34" t="s">
        <v>23</v>
      </c>
      <c r="H28" s="35"/>
    </row>
    <row r="29" spans="1:8" ht="12.75">
      <c r="A29" s="46"/>
      <c r="B29" s="34"/>
      <c r="C29" s="34"/>
      <c r="D29" s="34"/>
      <c r="E29" s="34"/>
      <c r="F29" s="47">
        <v>12</v>
      </c>
      <c r="G29" s="36" t="s">
        <v>77</v>
      </c>
      <c r="H29" s="35"/>
    </row>
    <row r="30" spans="1:8" ht="7.5" customHeight="1" thickBot="1">
      <c r="A30" s="37"/>
      <c r="B30" s="38"/>
      <c r="C30" s="38"/>
      <c r="D30" s="38"/>
      <c r="E30" s="38"/>
      <c r="F30" s="38"/>
      <c r="G30" s="38"/>
      <c r="H30" s="39"/>
    </row>
    <row r="31" spans="1:8" ht="15.75" thickTop="1">
      <c r="A31" s="48" t="s">
        <v>24</v>
      </c>
      <c r="B31" s="49" t="s">
        <v>25</v>
      </c>
      <c r="C31" s="195" t="s">
        <v>173</v>
      </c>
      <c r="D31" s="196"/>
      <c r="E31" s="134" t="s">
        <v>172</v>
      </c>
      <c r="F31" s="84" t="s">
        <v>174</v>
      </c>
      <c r="G31" s="134" t="s">
        <v>174</v>
      </c>
      <c r="H31" s="125" t="s">
        <v>75</v>
      </c>
    </row>
    <row r="32" spans="1:8" ht="12.75">
      <c r="A32" s="50" t="s">
        <v>27</v>
      </c>
      <c r="B32" s="51" t="s">
        <v>28</v>
      </c>
      <c r="C32" s="197" t="s">
        <v>26</v>
      </c>
      <c r="D32" s="198"/>
      <c r="E32" s="52" t="s">
        <v>26</v>
      </c>
      <c r="F32" s="83" t="s">
        <v>175</v>
      </c>
      <c r="G32" s="135" t="s">
        <v>249</v>
      </c>
      <c r="H32" s="126" t="s">
        <v>175</v>
      </c>
    </row>
    <row r="33" spans="1:8" ht="12.75">
      <c r="A33" s="50"/>
      <c r="B33" s="51"/>
      <c r="C33" s="197" t="s">
        <v>47</v>
      </c>
      <c r="D33" s="198"/>
      <c r="E33" s="52" t="s">
        <v>47</v>
      </c>
      <c r="F33" s="83" t="s">
        <v>29</v>
      </c>
      <c r="G33" s="135" t="s">
        <v>29</v>
      </c>
      <c r="H33" s="126" t="s">
        <v>74</v>
      </c>
    </row>
    <row r="34" spans="1:8" ht="13.5" thickBot="1">
      <c r="A34" s="54"/>
      <c r="B34" s="55"/>
      <c r="C34" s="199" t="s">
        <v>171</v>
      </c>
      <c r="D34" s="200"/>
      <c r="E34" s="56" t="s">
        <v>171</v>
      </c>
      <c r="F34" s="85" t="s">
        <v>181</v>
      </c>
      <c r="G34" s="136" t="s">
        <v>133</v>
      </c>
      <c r="H34" s="127" t="s">
        <v>30</v>
      </c>
    </row>
    <row r="35" spans="1:8" ht="13.5" thickTop="1">
      <c r="A35" s="88" t="s">
        <v>33</v>
      </c>
      <c r="B35" s="89" t="s">
        <v>32</v>
      </c>
      <c r="C35" s="138">
        <f>+'EF Criteria '!E49</f>
        <v>88.54</v>
      </c>
      <c r="D35" s="139"/>
      <c r="E35" s="93">
        <f>'EF Criteria '!E57</f>
        <v>23.07</v>
      </c>
      <c r="F35" s="121">
        <f>ROUND(($F$23*C35)+($F$24*E35),2)</f>
        <v>24.68</v>
      </c>
      <c r="G35" s="121">
        <f>ROUND(F35*454/3600,2)</f>
        <v>3.11</v>
      </c>
      <c r="H35" s="123">
        <f>12*F35</f>
        <v>296.15999999999997</v>
      </c>
    </row>
    <row r="36" spans="1:8" ht="12.75">
      <c r="A36" s="90" t="s">
        <v>34</v>
      </c>
      <c r="B36" s="91" t="s">
        <v>32</v>
      </c>
      <c r="C36" s="140">
        <f>+'EF Criteria '!E50</f>
        <v>1.72</v>
      </c>
      <c r="D36" s="141"/>
      <c r="E36" s="94">
        <f>'EF Criteria '!E58</f>
        <v>14.32</v>
      </c>
      <c r="F36" s="122">
        <f>ROUND(($F$23*C36)+($F$24*E36),2)</f>
        <v>11.27</v>
      </c>
      <c r="G36" s="130">
        <f>ROUND(F36*454/3600,2)</f>
        <v>1.42</v>
      </c>
      <c r="H36" s="124">
        <f>12*F36</f>
        <v>135.24</v>
      </c>
    </row>
    <row r="37" spans="1:8" ht="12.75">
      <c r="A37" s="90" t="s">
        <v>36</v>
      </c>
      <c r="B37" s="91" t="s">
        <v>32</v>
      </c>
      <c r="C37" s="140">
        <f>+'EF Criteria '!E51</f>
        <v>1.12</v>
      </c>
      <c r="D37" s="141"/>
      <c r="E37" s="94">
        <f>'EF Criteria '!E59</f>
        <v>1.12</v>
      </c>
      <c r="F37" s="122">
        <f>ROUND(($F$23*C37)+($F$24*E37),2)</f>
        <v>0.96</v>
      </c>
      <c r="G37" s="130">
        <f>ROUND(F37*454/3600,2)</f>
        <v>0.12</v>
      </c>
      <c r="H37" s="124">
        <f>12*F37</f>
        <v>11.52</v>
      </c>
    </row>
    <row r="38" spans="1:8" ht="12.75">
      <c r="A38" s="90" t="s">
        <v>35</v>
      </c>
      <c r="B38" s="91" t="s">
        <v>32</v>
      </c>
      <c r="C38" s="140">
        <f>+'EF Criteria '!E52</f>
        <v>1.67</v>
      </c>
      <c r="D38" s="141"/>
      <c r="E38" s="94">
        <f>'EF Criteria '!E60</f>
        <v>1.67</v>
      </c>
      <c r="F38" s="122">
        <f>ROUND(($F$23*C38)+($F$24*E38),2)</f>
        <v>1.43</v>
      </c>
      <c r="G38" s="130">
        <f>ROUND(F38*454/3600,2)</f>
        <v>0.18</v>
      </c>
      <c r="H38" s="124">
        <f>12*F38</f>
        <v>17.16</v>
      </c>
    </row>
    <row r="39" spans="1:8" ht="12.75">
      <c r="A39" s="90" t="s">
        <v>31</v>
      </c>
      <c r="B39" s="91" t="s">
        <v>32</v>
      </c>
      <c r="C39" s="140">
        <f>+'EF Criteria '!E53</f>
        <v>7.09</v>
      </c>
      <c r="D39" s="141"/>
      <c r="E39" s="94">
        <f>'EF Criteria '!E61</f>
        <v>7.09</v>
      </c>
      <c r="F39" s="122">
        <f>ROUND(($F$23*C39)+($F$24*E39),2)</f>
        <v>6.05</v>
      </c>
      <c r="G39" s="130">
        <f>ROUND(F39*454/3600,2)</f>
        <v>0.76</v>
      </c>
      <c r="H39" s="124">
        <f>12*F39</f>
        <v>72.6</v>
      </c>
    </row>
    <row r="40" spans="1:8" ht="13.5" thickBot="1">
      <c r="A40" s="57"/>
      <c r="B40" s="58"/>
      <c r="C40" s="137"/>
      <c r="D40" s="58"/>
      <c r="E40" s="52"/>
      <c r="F40" s="52"/>
      <c r="G40" s="83"/>
      <c r="H40" s="53"/>
    </row>
    <row r="41" spans="1:8" ht="13.5" thickTop="1">
      <c r="A41" s="59" t="str">
        <f>'Air Toxics EF'!B17</f>
        <v>Arsenic</v>
      </c>
      <c r="B41" s="60">
        <f>'Air Toxics EF'!C17</f>
        <v>7440382</v>
      </c>
      <c r="C41" s="172">
        <v>0.000202</v>
      </c>
      <c r="D41" s="142"/>
      <c r="E41" s="61">
        <f>'Air Toxics EF'!E17</f>
        <v>0.000202</v>
      </c>
      <c r="F41" s="61">
        <f>E41*($F$23+$F$24)</f>
        <v>0.000172508</v>
      </c>
      <c r="G41" s="131">
        <f>F41*454/3600</f>
        <v>2.1755175555555554E-05</v>
      </c>
      <c r="H41" s="62">
        <f>12*F41</f>
        <v>0.002070096</v>
      </c>
    </row>
    <row r="42" spans="1:8" ht="12.75">
      <c r="A42" s="63" t="str">
        <f>'Air Toxics EF'!B18</f>
        <v>Benz(a)anthracene (PAH)</v>
      </c>
      <c r="B42" s="64">
        <f>'Air Toxics EF'!C18</f>
        <v>56553</v>
      </c>
      <c r="C42" s="173">
        <v>8.53E-05</v>
      </c>
      <c r="D42" s="143"/>
      <c r="E42" s="66">
        <f>'Air Toxics EF'!E18</f>
        <v>8.53E-05</v>
      </c>
      <c r="F42" s="66">
        <f aca="true" t="shared" si="0" ref="F42:F73">E42*($F$23+$F$24)</f>
        <v>7.28462E-05</v>
      </c>
      <c r="G42" s="132">
        <f aca="true" t="shared" si="1" ref="G42:G73">F42*454/3600</f>
        <v>9.186715222222222E-06</v>
      </c>
      <c r="H42" s="67">
        <f>12*F42</f>
        <v>0.0008741544</v>
      </c>
    </row>
    <row r="43" spans="1:8" ht="12.75">
      <c r="A43" s="63" t="str">
        <f>'Air Toxics EF'!B19</f>
        <v>Benzene</v>
      </c>
      <c r="B43" s="64">
        <f>'Air Toxics EF'!C19</f>
        <v>71432</v>
      </c>
      <c r="C43" s="173">
        <v>0.0113</v>
      </c>
      <c r="D43" s="143"/>
      <c r="E43" s="66">
        <f>'Air Toxics EF'!E19</f>
        <v>0.0113</v>
      </c>
      <c r="F43" s="66">
        <f t="shared" si="0"/>
        <v>0.0096502</v>
      </c>
      <c r="G43" s="132">
        <f t="shared" si="1"/>
        <v>0.0012169974444444444</v>
      </c>
      <c r="H43" s="67">
        <f aca="true" t="shared" si="2" ref="H43:H73">12*F43</f>
        <v>0.1158024</v>
      </c>
    </row>
    <row r="44" spans="1:8" ht="12.75">
      <c r="A44" s="63" t="str">
        <f>'Air Toxics EF'!B20</f>
        <v>Benzo(a)pyrene (PAH)</v>
      </c>
      <c r="B44" s="64">
        <f>'Air Toxics EF'!C20</f>
        <v>50328</v>
      </c>
      <c r="C44" s="173">
        <v>8.33E-05</v>
      </c>
      <c r="D44" s="143"/>
      <c r="E44" s="66">
        <f>'Air Toxics EF'!E20</f>
        <v>8.33E-05</v>
      </c>
      <c r="F44" s="66">
        <f t="shared" si="0"/>
        <v>7.113820000000001E-05</v>
      </c>
      <c r="G44" s="132">
        <f t="shared" si="1"/>
        <v>8.971317444444447E-06</v>
      </c>
      <c r="H44" s="67">
        <f t="shared" si="2"/>
        <v>0.0008536584000000001</v>
      </c>
    </row>
    <row r="45" spans="1:8" ht="12.75">
      <c r="A45" s="63" t="str">
        <f>'Air Toxics EF'!B21</f>
        <v>Benzo(b)fluoranthene (PAH)</v>
      </c>
      <c r="B45" s="64">
        <f>'Air Toxics EF'!C21</f>
        <v>205992</v>
      </c>
      <c r="C45" s="173">
        <v>0.000132</v>
      </c>
      <c r="D45" s="143"/>
      <c r="E45" s="66">
        <f>'Air Toxics EF'!E21</f>
        <v>0.000132</v>
      </c>
      <c r="F45" s="66">
        <f t="shared" si="0"/>
        <v>0.00011272800000000001</v>
      </c>
      <c r="G45" s="132">
        <f t="shared" si="1"/>
        <v>1.4216253333333334E-05</v>
      </c>
      <c r="H45" s="67">
        <f t="shared" si="2"/>
        <v>0.0013527360000000002</v>
      </c>
    </row>
    <row r="46" spans="1:8" ht="15" customHeight="1">
      <c r="A46" s="63" t="str">
        <f>'Air Toxics EF'!B24</f>
        <v>Benzo(k)fluoranthene (PAH)</v>
      </c>
      <c r="B46" s="64">
        <f>'Air Toxics EF'!C24</f>
        <v>207089</v>
      </c>
      <c r="C46" s="173">
        <v>0.00013</v>
      </c>
      <c r="D46" s="143"/>
      <c r="E46" s="66">
        <f>'Air Toxics EF'!E24</f>
        <v>0.00013</v>
      </c>
      <c r="F46" s="66">
        <f t="shared" si="0"/>
        <v>0.00011101999999999999</v>
      </c>
      <c r="G46" s="132">
        <f t="shared" si="1"/>
        <v>1.4000855555555554E-05</v>
      </c>
      <c r="H46" s="67">
        <f t="shared" si="2"/>
        <v>0.00133224</v>
      </c>
    </row>
    <row r="47" spans="1:8" ht="15" customHeight="1">
      <c r="A47" s="63" t="s">
        <v>127</v>
      </c>
      <c r="B47" s="64">
        <v>7440417</v>
      </c>
      <c r="C47" s="173">
        <v>5.43E-05</v>
      </c>
      <c r="D47" s="143"/>
      <c r="E47" s="66">
        <v>5.43E-05</v>
      </c>
      <c r="F47" s="66">
        <f t="shared" si="0"/>
        <v>4.6372199999999996E-05</v>
      </c>
      <c r="G47" s="132">
        <f t="shared" si="1"/>
        <v>5.848049666666666E-06</v>
      </c>
      <c r="H47" s="67">
        <f t="shared" si="2"/>
        <v>0.0005564664</v>
      </c>
    </row>
    <row r="48" spans="1:8" ht="15" customHeight="1">
      <c r="A48" s="63" t="s">
        <v>128</v>
      </c>
      <c r="B48" s="64">
        <v>7440439</v>
      </c>
      <c r="C48" s="173">
        <v>0.000325</v>
      </c>
      <c r="D48" s="143"/>
      <c r="E48" s="66">
        <v>0.000325</v>
      </c>
      <c r="F48" s="66">
        <f t="shared" si="0"/>
        <v>0.00027755</v>
      </c>
      <c r="G48" s="132">
        <f t="shared" si="1"/>
        <v>3.500213888888889E-05</v>
      </c>
      <c r="H48" s="67">
        <f t="shared" si="2"/>
        <v>0.0033306</v>
      </c>
    </row>
    <row r="49" spans="1:8" ht="15" customHeight="1">
      <c r="A49" s="63" t="s">
        <v>97</v>
      </c>
      <c r="B49" s="64">
        <v>218019</v>
      </c>
      <c r="C49" s="173">
        <v>0.000103</v>
      </c>
      <c r="D49" s="143"/>
      <c r="E49" s="66">
        <v>0.000103</v>
      </c>
      <c r="F49" s="66">
        <f t="shared" si="0"/>
        <v>8.7962E-05</v>
      </c>
      <c r="G49" s="132">
        <f t="shared" si="1"/>
        <v>1.1092985555555555E-05</v>
      </c>
      <c r="H49" s="67">
        <f t="shared" si="2"/>
        <v>0.0010555439999999998</v>
      </c>
    </row>
    <row r="50" spans="1:8" ht="15" customHeight="1">
      <c r="A50" s="63" t="s">
        <v>129</v>
      </c>
      <c r="B50" s="64">
        <v>18540299</v>
      </c>
      <c r="C50" s="173">
        <v>1.08E-05</v>
      </c>
      <c r="D50" s="143"/>
      <c r="E50" s="66">
        <v>1.08E-05</v>
      </c>
      <c r="F50" s="66">
        <f t="shared" si="0"/>
        <v>9.2232E-06</v>
      </c>
      <c r="G50" s="132">
        <f t="shared" si="1"/>
        <v>1.163148E-06</v>
      </c>
      <c r="H50" s="67">
        <f t="shared" si="2"/>
        <v>0.0001106784</v>
      </c>
    </row>
    <row r="51" spans="1:8" ht="15" customHeight="1">
      <c r="A51" s="63" t="s">
        <v>130</v>
      </c>
      <c r="B51" s="64">
        <v>7440473</v>
      </c>
      <c r="C51" s="173">
        <v>0.000424</v>
      </c>
      <c r="D51" s="143"/>
      <c r="E51" s="66">
        <v>0.000424</v>
      </c>
      <c r="F51" s="66">
        <f t="shared" si="0"/>
        <v>0.000362096</v>
      </c>
      <c r="G51" s="132">
        <f t="shared" si="1"/>
        <v>4.566432888888889E-05</v>
      </c>
      <c r="H51" s="67">
        <f t="shared" si="2"/>
        <v>0.004345152</v>
      </c>
    </row>
    <row r="52" spans="1:8" ht="15" customHeight="1">
      <c r="A52" s="63" t="s">
        <v>131</v>
      </c>
      <c r="B52" s="64">
        <v>7440508</v>
      </c>
      <c r="C52" s="173">
        <v>0.000998</v>
      </c>
      <c r="D52" s="143"/>
      <c r="E52" s="66">
        <v>0.000998</v>
      </c>
      <c r="F52" s="66">
        <f t="shared" si="0"/>
        <v>0.0008522919999999999</v>
      </c>
      <c r="G52" s="132">
        <f t="shared" si="1"/>
        <v>0.0001074834911111111</v>
      </c>
      <c r="H52" s="67">
        <f t="shared" si="2"/>
        <v>0.010227503999999998</v>
      </c>
    </row>
    <row r="53" spans="1:8" ht="15" customHeight="1">
      <c r="A53" s="63" t="str">
        <f>'Air Toxics EF'!B31</f>
        <v>Dibenz(a,h)anthracene (PAH)</v>
      </c>
      <c r="B53" s="64">
        <f>'Air Toxics EF'!C31</f>
        <v>53703</v>
      </c>
      <c r="C53" s="173">
        <v>8.25E-05</v>
      </c>
      <c r="D53" s="143"/>
      <c r="E53" s="66">
        <f>'Air Toxics EF'!E31</f>
        <v>8.25E-05</v>
      </c>
      <c r="F53" s="66">
        <f t="shared" si="0"/>
        <v>7.0455E-05</v>
      </c>
      <c r="G53" s="132">
        <f t="shared" si="1"/>
        <v>8.885158333333332E-06</v>
      </c>
      <c r="H53" s="67">
        <f t="shared" si="2"/>
        <v>0.00084546</v>
      </c>
    </row>
    <row r="54" spans="1:8" ht="15" customHeight="1">
      <c r="A54" s="63" t="str">
        <f>'Air Toxics EF'!B32</f>
        <v>Dioxin: 4D Total</v>
      </c>
      <c r="B54" s="64">
        <f>'Air Toxics EF'!C32</f>
        <v>41903575</v>
      </c>
      <c r="C54" s="173">
        <v>3.74E-09</v>
      </c>
      <c r="D54" s="143"/>
      <c r="E54" s="66">
        <f>'Air Toxics EF'!E32</f>
        <v>3.74E-09</v>
      </c>
      <c r="F54" s="66">
        <f t="shared" si="0"/>
        <v>3.19396E-09</v>
      </c>
      <c r="G54" s="132">
        <f t="shared" si="1"/>
        <v>4.0279384444444444E-10</v>
      </c>
      <c r="H54" s="67">
        <f t="shared" si="2"/>
        <v>3.8327520000000003E-08</v>
      </c>
    </row>
    <row r="55" spans="1:8" ht="15" customHeight="1">
      <c r="A55" s="63" t="str">
        <f>'Air Toxics EF'!B33</f>
        <v>Dioxin: 5D Total</v>
      </c>
      <c r="B55" s="64">
        <f>'Air Toxics EF'!C33</f>
        <v>36088229</v>
      </c>
      <c r="C55" s="173">
        <v>7.15E-09</v>
      </c>
      <c r="D55" s="143"/>
      <c r="E55" s="66">
        <f>'Air Toxics EF'!E33</f>
        <v>7.15E-09</v>
      </c>
      <c r="F55" s="66">
        <f t="shared" si="0"/>
        <v>6.1061E-09</v>
      </c>
      <c r="G55" s="132">
        <f t="shared" si="1"/>
        <v>7.700470555555555E-10</v>
      </c>
      <c r="H55" s="67">
        <f t="shared" si="2"/>
        <v>7.32732E-08</v>
      </c>
    </row>
    <row r="56" spans="1:8" ht="15" customHeight="1">
      <c r="A56" s="63" t="str">
        <f>'Air Toxics EF'!B34</f>
        <v>Dioxin: 6D Total</v>
      </c>
      <c r="B56" s="64">
        <f>'Air Toxics EF'!C34</f>
        <v>34465468</v>
      </c>
      <c r="C56" s="173">
        <v>9E-09</v>
      </c>
      <c r="D56" s="143"/>
      <c r="E56" s="66">
        <f>'Air Toxics EF'!E34</f>
        <v>9E-09</v>
      </c>
      <c r="F56" s="66">
        <f t="shared" si="0"/>
        <v>7.686E-09</v>
      </c>
      <c r="G56" s="132">
        <f t="shared" si="1"/>
        <v>9.6929E-10</v>
      </c>
      <c r="H56" s="67">
        <f t="shared" si="2"/>
        <v>9.2232E-08</v>
      </c>
    </row>
    <row r="57" spans="1:8" ht="15" customHeight="1">
      <c r="A57" s="63" t="str">
        <f>'Air Toxics EF'!B35</f>
        <v>Dioxin: 7D Total</v>
      </c>
      <c r="B57" s="64">
        <f>'Air Toxics EF'!C35</f>
        <v>37871004</v>
      </c>
      <c r="C57" s="173">
        <v>1.68E-08</v>
      </c>
      <c r="D57" s="143"/>
      <c r="E57" s="66">
        <f>'Air Toxics EF'!E35</f>
        <v>1.68E-08</v>
      </c>
      <c r="F57" s="66">
        <f t="shared" si="0"/>
        <v>1.43472E-08</v>
      </c>
      <c r="G57" s="132">
        <f t="shared" si="1"/>
        <v>1.8093413333333334E-09</v>
      </c>
      <c r="H57" s="67">
        <f t="shared" si="2"/>
        <v>1.721664E-07</v>
      </c>
    </row>
    <row r="58" spans="1:8" ht="15" customHeight="1">
      <c r="A58" s="63" t="str">
        <f>'Air Toxics EF'!B36</f>
        <v>Dioxin: 8D </v>
      </c>
      <c r="B58" s="64">
        <f>'Air Toxics EF'!C36</f>
        <v>3268879</v>
      </c>
      <c r="C58" s="173">
        <v>1.07E-07</v>
      </c>
      <c r="D58" s="143"/>
      <c r="E58" s="66">
        <f>'Air Toxics EF'!E36</f>
        <v>1.07E-07</v>
      </c>
      <c r="F58" s="66">
        <f t="shared" si="0"/>
        <v>9.1378E-08</v>
      </c>
      <c r="G58" s="132">
        <f t="shared" si="1"/>
        <v>1.1523781111111111E-08</v>
      </c>
      <c r="H58" s="67">
        <f t="shared" si="2"/>
        <v>1.096536E-06</v>
      </c>
    </row>
    <row r="59" spans="1:8" ht="15" customHeight="1">
      <c r="A59" s="63" t="str">
        <f>'Air Toxics EF'!B39</f>
        <v>Formaldehyde</v>
      </c>
      <c r="B59" s="64">
        <f>'Air Toxics EF'!C39</f>
        <v>50000</v>
      </c>
      <c r="C59" s="173">
        <v>0.0705</v>
      </c>
      <c r="D59" s="143"/>
      <c r="E59" s="66">
        <f>'Air Toxics EF'!E39</f>
        <v>0.0705</v>
      </c>
      <c r="F59" s="66">
        <f t="shared" si="0"/>
        <v>0.06020699999999999</v>
      </c>
      <c r="G59" s="132">
        <f t="shared" si="1"/>
        <v>0.007592771666666665</v>
      </c>
      <c r="H59" s="67">
        <f t="shared" si="2"/>
        <v>0.7224839999999999</v>
      </c>
    </row>
    <row r="60" spans="1:8" ht="12.75">
      <c r="A60" s="63" t="str">
        <f>'Air Toxics EF'!B40</f>
        <v>Furan: 4F Total</v>
      </c>
      <c r="B60" s="64">
        <f>'Air Toxics EF'!C40</f>
        <v>55722275</v>
      </c>
      <c r="C60" s="173">
        <v>3.34E-08</v>
      </c>
      <c r="D60" s="143"/>
      <c r="E60" s="66">
        <f>'Air Toxics EF'!E40</f>
        <v>3.34E-08</v>
      </c>
      <c r="F60" s="66">
        <f t="shared" si="0"/>
        <v>2.85236E-08</v>
      </c>
      <c r="G60" s="132">
        <f t="shared" si="1"/>
        <v>3.597142888888889E-09</v>
      </c>
      <c r="H60" s="67">
        <f t="shared" si="2"/>
        <v>3.422832E-07</v>
      </c>
    </row>
    <row r="61" spans="1:8" ht="12.75">
      <c r="A61" s="63" t="str">
        <f>'Air Toxics EF'!B41</f>
        <v>Furan: 5F Total</v>
      </c>
      <c r="B61" s="64">
        <f>'Air Toxics EF'!C41</f>
        <v>30402154</v>
      </c>
      <c r="C61" s="173">
        <v>4.67E-08</v>
      </c>
      <c r="D61" s="143"/>
      <c r="E61" s="66">
        <f>'Air Toxics EF'!E41</f>
        <v>4.67E-08</v>
      </c>
      <c r="F61" s="66">
        <f t="shared" si="0"/>
        <v>3.98818E-08</v>
      </c>
      <c r="G61" s="132">
        <f t="shared" si="1"/>
        <v>5.029538111111111E-09</v>
      </c>
      <c r="H61" s="67">
        <f t="shared" si="2"/>
        <v>4.785816E-07</v>
      </c>
    </row>
    <row r="62" spans="1:8" ht="12.75">
      <c r="A62" s="63" t="str">
        <f>'Air Toxics EF'!B42</f>
        <v>Furan: 6F Total</v>
      </c>
      <c r="B62" s="64">
        <f>'Air Toxics EF'!C42</f>
        <v>55684941</v>
      </c>
      <c r="C62" s="173">
        <v>2.41E-08</v>
      </c>
      <c r="D62" s="143"/>
      <c r="E62" s="66">
        <f>'Air Toxics EF'!E42</f>
        <v>2.41E-08</v>
      </c>
      <c r="F62" s="66">
        <f t="shared" si="0"/>
        <v>2.05814E-08</v>
      </c>
      <c r="G62" s="132">
        <f t="shared" si="1"/>
        <v>2.5955432222222217E-09</v>
      </c>
      <c r="H62" s="67">
        <f t="shared" si="2"/>
        <v>2.469768E-07</v>
      </c>
    </row>
    <row r="63" spans="1:8" ht="12.75">
      <c r="A63" s="63" t="str">
        <f>'Air Toxics EF'!B43</f>
        <v>Furan: 7F Total</v>
      </c>
      <c r="B63" s="64">
        <f>'Air Toxics EF'!C43</f>
        <v>38998753</v>
      </c>
      <c r="C63" s="173">
        <v>1.67E-08</v>
      </c>
      <c r="D63" s="143"/>
      <c r="E63" s="66">
        <f>'Air Toxics EF'!E43</f>
        <v>1.67E-08</v>
      </c>
      <c r="F63" s="66">
        <f t="shared" si="0"/>
        <v>1.42618E-08</v>
      </c>
      <c r="G63" s="132">
        <f t="shared" si="1"/>
        <v>1.7985714444444445E-09</v>
      </c>
      <c r="H63" s="67">
        <f t="shared" si="2"/>
        <v>1.711416E-07</v>
      </c>
    </row>
    <row r="64" spans="1:8" ht="12.75">
      <c r="A64" s="63" t="str">
        <f>'Air Toxics EF'!B44</f>
        <v>Furan: 8F</v>
      </c>
      <c r="B64" s="64">
        <f>'Air Toxics EF'!C44</f>
        <v>39001020</v>
      </c>
      <c r="C64" s="173">
        <v>8.61E-09</v>
      </c>
      <c r="D64" s="143"/>
      <c r="E64" s="66">
        <f>'Air Toxics EF'!E44</f>
        <v>8.61E-09</v>
      </c>
      <c r="F64" s="66">
        <f t="shared" si="0"/>
        <v>7.3529400000000005E-09</v>
      </c>
      <c r="G64" s="132">
        <f t="shared" si="1"/>
        <v>9.272874333333335E-10</v>
      </c>
      <c r="H64" s="67">
        <f t="shared" si="2"/>
        <v>8.823528E-08</v>
      </c>
    </row>
    <row r="65" spans="1:8" ht="12.75">
      <c r="A65" s="68" t="str">
        <f>'Air Toxics EF'!B45</f>
        <v>HCL</v>
      </c>
      <c r="B65" s="69">
        <f>'Air Toxics EF'!C45</f>
        <v>7647010</v>
      </c>
      <c r="C65" s="174">
        <v>0.0809</v>
      </c>
      <c r="D65" s="144"/>
      <c r="E65" s="129">
        <f>'Air Toxics EF'!E45</f>
        <v>0.0809</v>
      </c>
      <c r="F65" s="66">
        <f t="shared" si="0"/>
        <v>0.0690886</v>
      </c>
      <c r="G65" s="132">
        <f t="shared" si="1"/>
        <v>0.008712840111111111</v>
      </c>
      <c r="H65" s="67">
        <f t="shared" si="2"/>
        <v>0.8290632</v>
      </c>
    </row>
    <row r="66" spans="1:8" ht="12.75">
      <c r="A66" s="68" t="str">
        <f>'Air Toxics EF'!B46</f>
        <v>Indeno(1,2,3-cd)pyrene (PAH)</v>
      </c>
      <c r="B66" s="69">
        <f>'Air Toxics EF'!C46</f>
        <v>193395</v>
      </c>
      <c r="C66" s="174">
        <v>8.26E-05</v>
      </c>
      <c r="D66" s="144"/>
      <c r="E66" s="129">
        <f>'Air Toxics EF'!E46</f>
        <v>8.26E-05</v>
      </c>
      <c r="F66" s="66">
        <f t="shared" si="0"/>
        <v>7.05404E-05</v>
      </c>
      <c r="G66" s="132">
        <f t="shared" si="1"/>
        <v>8.895928222222222E-06</v>
      </c>
      <c r="H66" s="67">
        <f t="shared" si="2"/>
        <v>0.0008464848</v>
      </c>
    </row>
    <row r="67" spans="1:8" ht="12.75">
      <c r="A67" s="68" t="str">
        <f>'Air Toxics EF'!B47</f>
        <v>Lead</v>
      </c>
      <c r="B67" s="69">
        <f>'Air Toxics EF'!C47</f>
        <v>7439921</v>
      </c>
      <c r="C67" s="174">
        <v>0.000608</v>
      </c>
      <c r="D67" s="144"/>
      <c r="E67" s="129">
        <f>'Air Toxics EF'!E47</f>
        <v>0.000608</v>
      </c>
      <c r="F67" s="66">
        <f t="shared" si="0"/>
        <v>0.000519232</v>
      </c>
      <c r="G67" s="132">
        <f t="shared" si="1"/>
        <v>6.548092444444445E-05</v>
      </c>
      <c r="H67" s="67">
        <f t="shared" si="2"/>
        <v>0.006230784</v>
      </c>
    </row>
    <row r="68" spans="1:8" ht="12.75">
      <c r="A68" s="68" t="s">
        <v>126</v>
      </c>
      <c r="B68" s="69">
        <f>'Air Toxics EF'!C48</f>
        <v>7439965</v>
      </c>
      <c r="C68" s="174">
        <v>0.0103</v>
      </c>
      <c r="D68" s="144"/>
      <c r="E68" s="129">
        <f>'Air Toxics EF'!E48</f>
        <v>0.0103</v>
      </c>
      <c r="F68" s="66">
        <f t="shared" si="0"/>
        <v>0.0087962</v>
      </c>
      <c r="G68" s="132">
        <f t="shared" si="1"/>
        <v>0.0011092985555555557</v>
      </c>
      <c r="H68" s="67">
        <f t="shared" si="2"/>
        <v>0.1055544</v>
      </c>
    </row>
    <row r="69" spans="1:8" ht="12.75">
      <c r="A69" s="68" t="str">
        <f>'Air Toxics EF'!B49</f>
        <v>Mercury</v>
      </c>
      <c r="B69" s="69">
        <f>'Air Toxics EF'!C49</f>
        <v>7439976</v>
      </c>
      <c r="C69" s="174">
        <v>2.71E-06</v>
      </c>
      <c r="D69" s="144"/>
      <c r="E69" s="129">
        <f>'Air Toxics EF'!E49</f>
        <v>2.71E-06</v>
      </c>
      <c r="F69" s="66">
        <f t="shared" si="0"/>
        <v>2.31434E-06</v>
      </c>
      <c r="G69" s="132">
        <f t="shared" si="1"/>
        <v>2.9186398888888885E-07</v>
      </c>
      <c r="H69" s="67">
        <f t="shared" si="2"/>
        <v>2.7772079999999997E-05</v>
      </c>
    </row>
    <row r="70" spans="1:8" ht="12.75">
      <c r="A70" s="68" t="str">
        <f>'Air Toxics EF'!B50</f>
        <v>Naphthalene (PAH)</v>
      </c>
      <c r="B70" s="69">
        <f>'Air Toxics EF'!C50</f>
        <v>91203</v>
      </c>
      <c r="C70" s="174">
        <v>0.0108</v>
      </c>
      <c r="D70" s="144"/>
      <c r="E70" s="129">
        <f>'Air Toxics EF'!E50</f>
        <v>0.0108</v>
      </c>
      <c r="F70" s="66">
        <f t="shared" si="0"/>
        <v>0.0092232</v>
      </c>
      <c r="G70" s="132">
        <f t="shared" si="1"/>
        <v>0.001163148</v>
      </c>
      <c r="H70" s="67">
        <f t="shared" si="2"/>
        <v>0.11067840000000001</v>
      </c>
    </row>
    <row r="71" spans="1:8" ht="12.75">
      <c r="A71" s="68" t="str">
        <f>'Air Toxics EF'!B51</f>
        <v>Nickel</v>
      </c>
      <c r="B71" s="69">
        <f>'Air Toxics EF'!C51</f>
        <v>7440020</v>
      </c>
      <c r="C71" s="174">
        <v>0.0488</v>
      </c>
      <c r="D71" s="144"/>
      <c r="E71" s="129">
        <f>'Air Toxics EF'!E51</f>
        <v>0.0488</v>
      </c>
      <c r="F71" s="66">
        <f t="shared" si="0"/>
        <v>0.0416752</v>
      </c>
      <c r="G71" s="132">
        <f t="shared" si="1"/>
        <v>0.005255705777777778</v>
      </c>
      <c r="H71" s="67">
        <f t="shared" si="2"/>
        <v>0.5001024000000001</v>
      </c>
    </row>
    <row r="72" spans="1:8" ht="12.75">
      <c r="A72" s="68" t="str">
        <f>'Air Toxics EF'!B54</f>
        <v>Selenium</v>
      </c>
      <c r="B72" s="69">
        <f>'Air Toxics EF'!C54</f>
        <v>7782492</v>
      </c>
      <c r="C72" s="174">
        <v>8.39E-06</v>
      </c>
      <c r="D72" s="144"/>
      <c r="E72" s="129">
        <f>'Air Toxics EF'!E54</f>
        <v>8.39E-06</v>
      </c>
      <c r="F72" s="66">
        <f t="shared" si="0"/>
        <v>7.165059999999999E-06</v>
      </c>
      <c r="G72" s="132">
        <f t="shared" si="1"/>
        <v>9.035936777777777E-07</v>
      </c>
      <c r="H72" s="67">
        <f t="shared" si="2"/>
        <v>8.598071999999998E-05</v>
      </c>
    </row>
    <row r="73" spans="1:8" ht="13.5" thickBot="1">
      <c r="A73" s="70" t="str">
        <f>'Air Toxics EF'!B55</f>
        <v>Zinc</v>
      </c>
      <c r="B73" s="71">
        <f>'Air Toxics EF'!C55</f>
        <v>7440666</v>
      </c>
      <c r="C73" s="175">
        <v>0.0538</v>
      </c>
      <c r="D73" s="171"/>
      <c r="E73" s="72">
        <f>'Air Toxics EF'!E55</f>
        <v>0.0538</v>
      </c>
      <c r="F73" s="72">
        <f t="shared" si="0"/>
        <v>0.0459452</v>
      </c>
      <c r="G73" s="133">
        <f t="shared" si="1"/>
        <v>0.005794200222222222</v>
      </c>
      <c r="H73" s="73">
        <f t="shared" si="2"/>
        <v>0.5513424</v>
      </c>
    </row>
    <row r="74" spans="1:8" ht="13.5" thickTop="1">
      <c r="A74" s="34"/>
      <c r="B74" s="44"/>
      <c r="C74" s="74"/>
      <c r="D74" s="44"/>
      <c r="E74" s="75"/>
      <c r="F74" s="75"/>
      <c r="G74" s="75"/>
      <c r="H74" s="75"/>
    </row>
    <row r="75" spans="1:8" ht="3" customHeight="1">
      <c r="A75" s="76"/>
      <c r="F75" s="77">
        <f>SUM(F41:F73)</f>
        <v>0.24743127591280004</v>
      </c>
      <c r="G75" s="77"/>
      <c r="H75" s="77">
        <f>SUM(H41:H73)</f>
        <v>2.9691753109535997</v>
      </c>
    </row>
    <row r="76" ht="12.75">
      <c r="A76"/>
    </row>
    <row r="77" ht="12.75">
      <c r="A77"/>
    </row>
    <row r="78" spans="1:8" ht="12.75">
      <c r="A78"/>
      <c r="F78" s="78"/>
      <c r="G78" s="78"/>
      <c r="H78" s="78"/>
    </row>
    <row r="81" ht="12.75">
      <c r="A81"/>
    </row>
    <row r="82" ht="15">
      <c r="A82" s="79"/>
    </row>
    <row r="85" ht="12.75">
      <c r="A85"/>
    </row>
    <row r="86" ht="15">
      <c r="A86" s="79"/>
    </row>
  </sheetData>
  <sheetProtection/>
  <mergeCells count="4">
    <mergeCell ref="C31:D31"/>
    <mergeCell ref="C32:D32"/>
    <mergeCell ref="C33:D33"/>
    <mergeCell ref="C34:D34"/>
  </mergeCells>
  <printOptions horizontalCentered="1"/>
  <pageMargins left="0.75" right="0.75" top="0.76" bottom="0.51" header="0.5" footer="0.2"/>
  <pageSetup fitToHeight="2" fitToWidth="1" horizontalDpi="300" verticalDpi="300" orientation="portrait" scale="87" r:id="rId2"/>
  <headerFooter alignWithMargins="0">
    <oddFooter>&amp;L&amp;"Times New Roman,Regular"&amp;8k:\reports\R1350\Harbor\&amp;F&amp;C&amp;P of &amp;N&amp;R&amp;6&amp;D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zoomScale="75" zoomScaleNormal="75" zoomScalePageLayoutView="0" workbookViewId="0" topLeftCell="A1">
      <selection activeCell="D11" sqref="D11"/>
    </sheetView>
  </sheetViews>
  <sheetFormatPr defaultColWidth="9.140625" defaultRowHeight="12.75"/>
  <cols>
    <col min="1" max="7" width="13.7109375" style="0" customWidth="1"/>
  </cols>
  <sheetData>
    <row r="1" spans="1:7" ht="17.25">
      <c r="A1" s="205" t="s">
        <v>180</v>
      </c>
      <c r="B1" s="206"/>
      <c r="C1" s="206"/>
      <c r="D1" s="206"/>
      <c r="E1" s="206"/>
      <c r="F1" s="206"/>
      <c r="G1" s="207"/>
    </row>
    <row r="2" spans="1:7" ht="17.25">
      <c r="A2" s="209" t="s">
        <v>143</v>
      </c>
      <c r="B2" s="210"/>
      <c r="C2" s="210"/>
      <c r="D2" s="210"/>
      <c r="E2" s="210"/>
      <c r="F2" s="210"/>
      <c r="G2" s="211"/>
    </row>
    <row r="3" spans="1:7" ht="17.25">
      <c r="A3" s="209" t="s">
        <v>144</v>
      </c>
      <c r="B3" s="210"/>
      <c r="C3" s="210"/>
      <c r="D3" s="210"/>
      <c r="E3" s="210"/>
      <c r="F3" s="210"/>
      <c r="G3" s="211"/>
    </row>
    <row r="4" spans="1:7" ht="17.25">
      <c r="A4" s="209" t="s">
        <v>145</v>
      </c>
      <c r="B4" s="210"/>
      <c r="C4" s="210"/>
      <c r="D4" s="210"/>
      <c r="E4" s="210"/>
      <c r="F4" s="210"/>
      <c r="G4" s="211"/>
    </row>
    <row r="5" spans="1:7" ht="13.5" thickBot="1">
      <c r="A5" s="168"/>
      <c r="B5" s="169"/>
      <c r="C5" s="169"/>
      <c r="D5" s="169"/>
      <c r="E5" s="169"/>
      <c r="F5" s="169"/>
      <c r="G5" s="170"/>
    </row>
    <row r="6" spans="1:7" ht="15">
      <c r="A6" s="96" t="s">
        <v>137</v>
      </c>
      <c r="B6" s="34"/>
      <c r="C6" s="34"/>
      <c r="D6" s="34"/>
      <c r="E6" s="34"/>
      <c r="F6" s="34"/>
      <c r="G6" s="97"/>
    </row>
    <row r="7" spans="1:7" ht="15">
      <c r="A7" s="96" t="s">
        <v>60</v>
      </c>
      <c r="B7" s="34"/>
      <c r="C7" s="34"/>
      <c r="D7" s="34"/>
      <c r="E7" s="34"/>
      <c r="F7" s="34"/>
      <c r="G7" s="97"/>
    </row>
    <row r="8" spans="1:7" ht="15">
      <c r="A8" s="96" t="s">
        <v>150</v>
      </c>
      <c r="B8" s="34"/>
      <c r="C8" s="34"/>
      <c r="D8" s="34"/>
      <c r="E8" s="34"/>
      <c r="F8" s="34"/>
      <c r="G8" s="97"/>
    </row>
    <row r="9" spans="1:7" ht="15">
      <c r="A9" s="96" t="s">
        <v>179</v>
      </c>
      <c r="B9" s="34"/>
      <c r="C9" s="34"/>
      <c r="D9" s="34"/>
      <c r="E9" s="34"/>
      <c r="F9" s="34"/>
      <c r="G9" s="97"/>
    </row>
    <row r="10" spans="1:7" ht="15">
      <c r="A10" s="96" t="s">
        <v>151</v>
      </c>
      <c r="B10" s="34"/>
      <c r="C10" s="34"/>
      <c r="D10" s="34"/>
      <c r="E10" s="34"/>
      <c r="F10" s="34"/>
      <c r="G10" s="97"/>
    </row>
    <row r="11" spans="1:7" ht="12.75">
      <c r="A11" s="96" t="s">
        <v>149</v>
      </c>
      <c r="B11" s="34"/>
      <c r="C11" s="34"/>
      <c r="D11" s="34"/>
      <c r="E11" s="34"/>
      <c r="F11" s="34"/>
      <c r="G11" s="97"/>
    </row>
    <row r="12" spans="1:7" ht="13.5" thickBot="1">
      <c r="A12" s="98"/>
      <c r="B12" s="99"/>
      <c r="C12" s="99"/>
      <c r="D12" s="99"/>
      <c r="E12" s="99"/>
      <c r="F12" s="99"/>
      <c r="G12" s="100"/>
    </row>
    <row r="13" spans="1:7" ht="12.75">
      <c r="A13" s="34"/>
      <c r="B13" s="34"/>
      <c r="C13" s="34"/>
      <c r="D13" s="34"/>
      <c r="E13" s="34"/>
      <c r="F13" s="34"/>
      <c r="G13" s="34"/>
    </row>
    <row r="14" spans="2:7" ht="12.75">
      <c r="B14" s="102"/>
      <c r="C14" s="102"/>
      <c r="D14" s="103"/>
      <c r="E14" s="101"/>
      <c r="F14" s="34"/>
      <c r="G14" s="34"/>
    </row>
    <row r="15" spans="1:7" ht="12.75">
      <c r="A15" s="34"/>
      <c r="B15" s="34"/>
      <c r="C15" s="34"/>
      <c r="D15" s="34"/>
      <c r="E15" s="34"/>
      <c r="F15" s="34"/>
      <c r="G15" s="34"/>
    </row>
    <row r="16" spans="4:7" ht="12.75">
      <c r="D16" s="34"/>
      <c r="E16" s="34"/>
      <c r="F16" s="34"/>
      <c r="G16" s="34"/>
    </row>
    <row r="17" spans="1:5" ht="12.75">
      <c r="A17" s="208" t="s">
        <v>48</v>
      </c>
      <c r="B17" s="208"/>
      <c r="C17" s="208"/>
      <c r="D17" s="208"/>
      <c r="E17" s="208"/>
    </row>
    <row r="18" spans="4:5" ht="12.75">
      <c r="D18" s="82"/>
      <c r="E18" s="82"/>
    </row>
    <row r="19" ht="12.75">
      <c r="A19" s="86" t="s">
        <v>49</v>
      </c>
    </row>
    <row r="21" spans="1:5" ht="15">
      <c r="A21" s="82" t="s">
        <v>50</v>
      </c>
      <c r="B21" s="82" t="s">
        <v>51</v>
      </c>
      <c r="C21" s="82" t="s">
        <v>47</v>
      </c>
      <c r="D21" s="82" t="s">
        <v>52</v>
      </c>
      <c r="E21" s="82" t="s">
        <v>152</v>
      </c>
    </row>
    <row r="22" spans="1:5" ht="12.75">
      <c r="A22" s="82" t="s">
        <v>54</v>
      </c>
      <c r="B22" s="82" t="s">
        <v>55</v>
      </c>
      <c r="C22" s="82" t="s">
        <v>56</v>
      </c>
      <c r="D22" s="82" t="s">
        <v>61</v>
      </c>
      <c r="E22" s="82" t="s">
        <v>61</v>
      </c>
    </row>
    <row r="23" spans="1:5" ht="12.75">
      <c r="A23" s="105">
        <f>B23*C23</f>
        <v>390225000</v>
      </c>
      <c r="B23" s="81">
        <v>47300</v>
      </c>
      <c r="C23" s="81">
        <v>8250</v>
      </c>
      <c r="D23" s="105">
        <v>126000</v>
      </c>
      <c r="E23" s="105">
        <v>139000</v>
      </c>
    </row>
    <row r="24" ht="12.75">
      <c r="A24" s="106"/>
    </row>
    <row r="25" ht="12.75">
      <c r="A25" s="107" t="s">
        <v>62</v>
      </c>
    </row>
    <row r="26" ht="12.75">
      <c r="A26" s="106"/>
    </row>
    <row r="27" spans="1:6" ht="12.75">
      <c r="A27" s="107" t="s">
        <v>63</v>
      </c>
      <c r="E27" s="86">
        <f>ROUND(A23/(D23*1000),3)</f>
        <v>3.097</v>
      </c>
      <c r="F27" s="86" t="s">
        <v>64</v>
      </c>
    </row>
    <row r="28" spans="1:6" ht="12.75">
      <c r="A28" s="107"/>
      <c r="E28" s="86"/>
      <c r="F28" s="86"/>
    </row>
    <row r="29" spans="1:6" ht="12.75">
      <c r="A29" s="107" t="s">
        <v>158</v>
      </c>
      <c r="E29" s="86"/>
      <c r="F29" s="86"/>
    </row>
    <row r="30" spans="1:6" ht="12.75">
      <c r="A30" s="107"/>
      <c r="E30" s="86"/>
      <c r="F30" s="86"/>
    </row>
    <row r="31" spans="1:6" ht="15">
      <c r="A31" s="111" t="s">
        <v>159</v>
      </c>
      <c r="B31" s="82" t="s">
        <v>165</v>
      </c>
      <c r="C31" s="82" t="s">
        <v>157</v>
      </c>
      <c r="D31" s="82"/>
      <c r="E31" s="86"/>
      <c r="F31" s="86"/>
    </row>
    <row r="32" spans="1:6" ht="12.75">
      <c r="A32" s="111" t="s">
        <v>160</v>
      </c>
      <c r="B32" s="82" t="s">
        <v>164</v>
      </c>
      <c r="C32" s="82" t="s">
        <v>161</v>
      </c>
      <c r="D32" s="82"/>
      <c r="E32" s="86"/>
      <c r="F32" s="86"/>
    </row>
    <row r="33" spans="1:6" ht="12.75">
      <c r="A33" s="107"/>
      <c r="E33" s="86"/>
      <c r="F33" s="86"/>
    </row>
    <row r="34" spans="1:6" ht="12.75">
      <c r="A34" s="111" t="s">
        <v>162</v>
      </c>
      <c r="B34" s="105">
        <v>10500000</v>
      </c>
      <c r="C34" s="82">
        <f>ROUND(B34/($E$23*1000),3)</f>
        <v>0.076</v>
      </c>
      <c r="D34" s="82"/>
      <c r="E34" s="86"/>
      <c r="F34" s="86"/>
    </row>
    <row r="35" spans="1:6" ht="12.75">
      <c r="A35" s="111" t="s">
        <v>163</v>
      </c>
      <c r="B35" s="105">
        <v>108150000</v>
      </c>
      <c r="C35" s="82">
        <f>ROUND(B35/($E$23*1000),3)</f>
        <v>0.778</v>
      </c>
      <c r="D35" s="82"/>
      <c r="E35" s="86"/>
      <c r="F35" s="86"/>
    </row>
    <row r="36" spans="1:6" ht="12.75">
      <c r="A36" s="111"/>
      <c r="B36" s="81"/>
      <c r="C36" s="81"/>
      <c r="D36" s="82"/>
      <c r="E36" s="86"/>
      <c r="F36" s="86"/>
    </row>
    <row r="37" spans="1:5" ht="12.75">
      <c r="A37" s="111"/>
      <c r="B37" s="81"/>
      <c r="C37" s="81"/>
      <c r="D37" s="81"/>
      <c r="E37" s="86"/>
    </row>
    <row r="40" spans="1:5" ht="15">
      <c r="A40" s="108" t="s">
        <v>166</v>
      </c>
      <c r="B40" s="104"/>
      <c r="C40" s="109"/>
      <c r="E40" s="110"/>
    </row>
    <row r="41" spans="1:5" ht="15">
      <c r="A41" s="108"/>
      <c r="B41" s="104"/>
      <c r="C41" s="109"/>
      <c r="E41" s="110"/>
    </row>
    <row r="42" spans="1:5" ht="15">
      <c r="A42" s="116"/>
      <c r="B42" s="117" t="s">
        <v>65</v>
      </c>
      <c r="C42" s="109"/>
      <c r="E42" s="110"/>
    </row>
    <row r="43" spans="1:5" ht="15">
      <c r="A43" s="116"/>
      <c r="B43" s="117"/>
      <c r="C43" s="109"/>
      <c r="E43" s="110"/>
    </row>
    <row r="44" spans="1:5" ht="15">
      <c r="A44" s="116"/>
      <c r="B44" s="117"/>
      <c r="C44" s="202" t="s">
        <v>167</v>
      </c>
      <c r="D44" s="203"/>
      <c r="E44" s="110"/>
    </row>
    <row r="45" spans="1:11" ht="12.75">
      <c r="A45" s="86"/>
      <c r="C45" s="86"/>
      <c r="D45" s="86"/>
      <c r="E45" s="86"/>
      <c r="F45" s="86"/>
      <c r="G45" s="86"/>
      <c r="J45" s="34"/>
      <c r="K45" s="104"/>
    </row>
    <row r="46" spans="1:11" ht="15">
      <c r="A46" s="82"/>
      <c r="B46" s="111" t="s">
        <v>57</v>
      </c>
      <c r="C46" s="111" t="s">
        <v>153</v>
      </c>
      <c r="D46" s="82" t="s">
        <v>53</v>
      </c>
      <c r="E46" s="82" t="s">
        <v>58</v>
      </c>
      <c r="F46" s="82"/>
      <c r="G46" s="82"/>
      <c r="J46" s="34"/>
      <c r="K46" s="34"/>
    </row>
    <row r="47" spans="2:7" ht="12.75">
      <c r="B47" s="111"/>
      <c r="C47" s="111" t="s">
        <v>67</v>
      </c>
      <c r="D47" s="82" t="s">
        <v>61</v>
      </c>
      <c r="E47" s="82" t="s">
        <v>66</v>
      </c>
      <c r="F47" s="82"/>
      <c r="G47" s="82"/>
    </row>
    <row r="48" spans="2:7" ht="12.75">
      <c r="B48" s="111"/>
      <c r="C48" s="111"/>
      <c r="D48" s="82"/>
      <c r="E48" s="82"/>
      <c r="F48" s="82"/>
      <c r="G48" s="82"/>
    </row>
    <row r="49" spans="2:7" ht="15">
      <c r="B49" s="118" t="s">
        <v>68</v>
      </c>
      <c r="C49" s="119">
        <v>0.637</v>
      </c>
      <c r="D49" s="118">
        <v>139000</v>
      </c>
      <c r="E49" s="82">
        <f>ROUND(D49*C49/1000,2)</f>
        <v>88.54</v>
      </c>
      <c r="F49" s="82"/>
      <c r="G49" s="82"/>
    </row>
    <row r="50" spans="2:7" ht="12.75">
      <c r="B50" s="118" t="s">
        <v>34</v>
      </c>
      <c r="C50" s="119">
        <v>0.0124</v>
      </c>
      <c r="D50" s="118">
        <v>139000</v>
      </c>
      <c r="E50" s="82">
        <f>ROUND(D50*C50/1000,2)</f>
        <v>1.72</v>
      </c>
      <c r="F50" s="82"/>
      <c r="G50" s="82"/>
    </row>
    <row r="51" spans="2:7" ht="15">
      <c r="B51" s="118" t="s">
        <v>69</v>
      </c>
      <c r="C51" s="119">
        <v>0.00803</v>
      </c>
      <c r="D51" s="118">
        <v>139000</v>
      </c>
      <c r="E51" s="82">
        <f>ROUND(D51*C51/1000,2)</f>
        <v>1.12</v>
      </c>
      <c r="F51" s="82"/>
      <c r="G51" s="82"/>
    </row>
    <row r="52" spans="2:7" ht="12.75">
      <c r="B52" s="118" t="s">
        <v>70</v>
      </c>
      <c r="C52" s="119">
        <v>0.012</v>
      </c>
      <c r="D52" s="118">
        <v>139000</v>
      </c>
      <c r="E52" s="82">
        <f>ROUND(D52*C52/1000,2)</f>
        <v>1.67</v>
      </c>
      <c r="F52" s="82"/>
      <c r="G52" s="82"/>
    </row>
    <row r="53" spans="2:7" ht="12.75">
      <c r="B53" s="118" t="s">
        <v>31</v>
      </c>
      <c r="C53" s="119">
        <f>E81</f>
        <v>0.051</v>
      </c>
      <c r="D53" s="118">
        <v>139000</v>
      </c>
      <c r="E53" s="82">
        <f>ROUND(D53*C53/1000,2)</f>
        <v>7.09</v>
      </c>
      <c r="F53" s="82"/>
      <c r="G53" s="82"/>
    </row>
    <row r="54" spans="2:7" ht="12.75">
      <c r="B54" s="118"/>
      <c r="C54" s="119"/>
      <c r="D54" s="118"/>
      <c r="E54" s="82"/>
      <c r="F54" s="82"/>
      <c r="G54" s="82"/>
    </row>
    <row r="55" spans="2:7" ht="12.75">
      <c r="B55" s="118"/>
      <c r="C55" s="204" t="s">
        <v>168</v>
      </c>
      <c r="D55" s="204"/>
      <c r="E55" s="82"/>
      <c r="F55" s="82"/>
      <c r="G55" s="82"/>
    </row>
    <row r="56" spans="2:7" ht="12.75">
      <c r="B56" s="118"/>
      <c r="C56" s="119"/>
      <c r="D56" s="118"/>
      <c r="E56" s="82"/>
      <c r="F56" s="82"/>
      <c r="G56" s="82"/>
    </row>
    <row r="57" spans="2:7" ht="15">
      <c r="B57" s="118" t="s">
        <v>68</v>
      </c>
      <c r="C57" s="119">
        <f>G71</f>
        <v>0.166</v>
      </c>
      <c r="D57" s="118">
        <v>139000</v>
      </c>
      <c r="E57" s="82">
        <f>ROUND(D57*C57/1000,2)</f>
        <v>23.07</v>
      </c>
      <c r="F57" s="82"/>
      <c r="G57" s="82"/>
    </row>
    <row r="58" spans="2:7" ht="12.75">
      <c r="B58" s="118" t="s">
        <v>34</v>
      </c>
      <c r="C58" s="119">
        <v>0.103</v>
      </c>
      <c r="D58" s="118">
        <v>139000</v>
      </c>
      <c r="E58" s="82">
        <f>ROUND(D58*C58/1000,2)</f>
        <v>14.32</v>
      </c>
      <c r="F58" s="82"/>
      <c r="G58" s="82"/>
    </row>
    <row r="59" spans="2:7" ht="15">
      <c r="B59" s="118" t="s">
        <v>69</v>
      </c>
      <c r="C59" s="120">
        <v>0.00803</v>
      </c>
      <c r="D59" s="118">
        <v>139000</v>
      </c>
      <c r="E59" s="82">
        <f>ROUND(D59*C59/1000,2)</f>
        <v>1.12</v>
      </c>
      <c r="F59" s="82"/>
      <c r="G59" s="82"/>
    </row>
    <row r="60" spans="2:7" ht="12.75">
      <c r="B60" s="118" t="s">
        <v>70</v>
      </c>
      <c r="C60" s="119">
        <v>0.012</v>
      </c>
      <c r="D60" s="118">
        <v>139000</v>
      </c>
      <c r="E60" s="82">
        <f>ROUND(D60*C60/1000,2)</f>
        <v>1.67</v>
      </c>
      <c r="F60" s="82"/>
      <c r="G60" s="82"/>
    </row>
    <row r="61" spans="2:7" ht="12.75">
      <c r="B61" s="118" t="s">
        <v>31</v>
      </c>
      <c r="C61" s="119">
        <f>E81</f>
        <v>0.051</v>
      </c>
      <c r="D61" s="118">
        <v>139000</v>
      </c>
      <c r="E61" s="82">
        <f>ROUND(D61*C61/1000,2)</f>
        <v>7.09</v>
      </c>
      <c r="F61" s="82"/>
      <c r="G61" s="82"/>
    </row>
    <row r="62" spans="2:7" ht="12.75">
      <c r="B62" s="118"/>
      <c r="C62" s="119"/>
      <c r="D62" s="118"/>
      <c r="E62" s="82"/>
      <c r="F62" s="82"/>
      <c r="G62" s="82"/>
    </row>
    <row r="63" spans="1:7" ht="15">
      <c r="A63" s="108" t="s">
        <v>240</v>
      </c>
      <c r="B63" s="118"/>
      <c r="C63" s="119"/>
      <c r="D63" s="118"/>
      <c r="E63" s="82"/>
      <c r="F63" s="82"/>
      <c r="G63" s="82"/>
    </row>
    <row r="64" spans="2:7" ht="12.75">
      <c r="B64" s="118"/>
      <c r="C64" s="201" t="s">
        <v>241</v>
      </c>
      <c r="D64" s="201"/>
      <c r="E64" s="82"/>
      <c r="F64" s="82"/>
      <c r="G64" s="82"/>
    </row>
    <row r="65" spans="2:7" ht="12.75">
      <c r="B65" s="118"/>
      <c r="C65" s="119"/>
      <c r="D65" s="118"/>
      <c r="E65" s="82"/>
      <c r="F65" s="82"/>
      <c r="G65" s="82"/>
    </row>
    <row r="66" spans="1:7" ht="16.5">
      <c r="A66" s="108" t="s">
        <v>243</v>
      </c>
      <c r="B66" s="118"/>
      <c r="C66" s="119"/>
      <c r="D66" s="118"/>
      <c r="E66" s="82"/>
      <c r="F66" s="82"/>
      <c r="G66" s="82"/>
    </row>
    <row r="67" spans="2:7" ht="12.75">
      <c r="B67" s="118"/>
      <c r="C67" s="119"/>
      <c r="D67" s="118"/>
      <c r="E67" s="82"/>
      <c r="F67" s="82"/>
      <c r="G67" s="82"/>
    </row>
    <row r="68" spans="1:11" ht="12.75">
      <c r="A68" s="82" t="s">
        <v>57</v>
      </c>
      <c r="B68" s="111" t="s">
        <v>186</v>
      </c>
      <c r="C68" s="111" t="s">
        <v>187</v>
      </c>
      <c r="D68" s="82" t="s">
        <v>232</v>
      </c>
      <c r="E68" s="82" t="s">
        <v>233</v>
      </c>
      <c r="F68" s="82" t="s">
        <v>157</v>
      </c>
      <c r="G68" s="82" t="s">
        <v>234</v>
      </c>
      <c r="J68" s="34"/>
      <c r="K68" s="34"/>
    </row>
    <row r="69" spans="2:7" ht="15">
      <c r="B69" s="111" t="s">
        <v>190</v>
      </c>
      <c r="C69" s="111" t="s">
        <v>235</v>
      </c>
      <c r="D69" s="82" t="s">
        <v>242</v>
      </c>
      <c r="E69" s="82" t="s">
        <v>236</v>
      </c>
      <c r="F69" s="82" t="s">
        <v>237</v>
      </c>
      <c r="G69" s="82" t="s">
        <v>238</v>
      </c>
    </row>
    <row r="71" spans="1:7" ht="15">
      <c r="A71" s="110" t="s">
        <v>239</v>
      </c>
      <c r="B71" s="81">
        <v>15</v>
      </c>
      <c r="C71" s="111">
        <f>9190*20.9/(20.9-B71)</f>
        <v>32554.406779661025</v>
      </c>
      <c r="D71" s="81">
        <v>42</v>
      </c>
      <c r="E71" s="188">
        <v>46</v>
      </c>
      <c r="F71" s="186">
        <f>ROUND($E$36,3)</f>
        <v>0</v>
      </c>
      <c r="G71" s="82">
        <f>ROUND(C71*D71*E71/(1000000*379),4)</f>
        <v>0.166</v>
      </c>
    </row>
    <row r="72" spans="2:4" ht="12.75">
      <c r="B72" s="110"/>
      <c r="C72" s="110"/>
      <c r="D72" s="110"/>
    </row>
    <row r="73" spans="2:6" ht="12.75">
      <c r="B73" s="110"/>
      <c r="C73" s="112"/>
      <c r="D73" s="81"/>
      <c r="E73" s="113"/>
      <c r="F73" s="113"/>
    </row>
    <row r="74" spans="2:6" ht="12.75">
      <c r="B74" s="110"/>
      <c r="C74" s="112"/>
      <c r="D74" s="81"/>
      <c r="E74" s="113"/>
      <c r="F74" s="113"/>
    </row>
    <row r="75" spans="1:6" ht="16.5">
      <c r="A75" s="86" t="s">
        <v>154</v>
      </c>
      <c r="B75" s="86"/>
      <c r="C75" s="114"/>
      <c r="D75" s="82"/>
      <c r="E75" s="113"/>
      <c r="F75" s="113"/>
    </row>
    <row r="76" spans="1:6" ht="12.75">
      <c r="A76" s="86"/>
      <c r="B76" s="86"/>
      <c r="C76" s="114"/>
      <c r="D76" s="82"/>
      <c r="E76" s="113"/>
      <c r="F76" s="113"/>
    </row>
    <row r="77" spans="1:6" ht="12.75">
      <c r="A77" s="86"/>
      <c r="B77" s="86" t="s">
        <v>57</v>
      </c>
      <c r="C77" s="114" t="s">
        <v>26</v>
      </c>
      <c r="D77" s="82" t="s">
        <v>59</v>
      </c>
      <c r="E77" s="114" t="s">
        <v>26</v>
      </c>
      <c r="F77" s="113"/>
    </row>
    <row r="78" spans="1:6" ht="12.75">
      <c r="A78" s="86"/>
      <c r="B78" s="86"/>
      <c r="C78" s="114" t="s">
        <v>47</v>
      </c>
      <c r="D78" s="82" t="s">
        <v>72</v>
      </c>
      <c r="E78" s="114" t="s">
        <v>47</v>
      </c>
      <c r="F78" s="113"/>
    </row>
    <row r="79" spans="2:6" ht="15">
      <c r="B79" s="110"/>
      <c r="C79" s="114" t="s">
        <v>67</v>
      </c>
      <c r="D79" s="82" t="s">
        <v>121</v>
      </c>
      <c r="E79" s="114" t="s">
        <v>67</v>
      </c>
      <c r="F79" s="113"/>
    </row>
    <row r="80" spans="2:6" ht="12.75">
      <c r="B80" s="110"/>
      <c r="C80" s="114"/>
      <c r="D80" s="81"/>
      <c r="E80" s="113"/>
      <c r="F80" s="113"/>
    </row>
    <row r="81" spans="2:6" ht="15">
      <c r="B81" s="110" t="s">
        <v>76</v>
      </c>
      <c r="C81" s="81" t="s">
        <v>71</v>
      </c>
      <c r="D81" s="81">
        <v>0.05</v>
      </c>
      <c r="E81" s="113">
        <f>ROUND(D81*1.01,3)</f>
        <v>0.051</v>
      </c>
      <c r="F81" s="115"/>
    </row>
    <row r="85" ht="12.75">
      <c r="A85" t="s">
        <v>122</v>
      </c>
    </row>
    <row r="86" ht="12.75">
      <c r="A86" t="s">
        <v>123</v>
      </c>
    </row>
    <row r="87" ht="12.75">
      <c r="A87" t="s">
        <v>155</v>
      </c>
    </row>
    <row r="88" ht="12.75">
      <c r="A88" t="s">
        <v>156</v>
      </c>
    </row>
    <row r="89" ht="12.75">
      <c r="A89" t="s">
        <v>228</v>
      </c>
    </row>
    <row r="90" ht="12.75">
      <c r="A90" t="s">
        <v>226</v>
      </c>
    </row>
    <row r="91" ht="12.75">
      <c r="A91" t="s">
        <v>227</v>
      </c>
    </row>
    <row r="92" spans="1:6" ht="12.75">
      <c r="A92" t="s">
        <v>124</v>
      </c>
      <c r="F92" s="95"/>
    </row>
    <row r="93" spans="1:7" ht="12.75">
      <c r="A93" t="s">
        <v>244</v>
      </c>
      <c r="F93" s="82"/>
      <c r="G93" s="82"/>
    </row>
    <row r="94" ht="12.75">
      <c r="A94" t="s">
        <v>245</v>
      </c>
    </row>
    <row r="95" ht="12.75">
      <c r="A95" t="s">
        <v>246</v>
      </c>
    </row>
    <row r="97" ht="12.75">
      <c r="A97" s="86"/>
    </row>
    <row r="98" spans="6:7" ht="12.75">
      <c r="F98" s="82"/>
      <c r="G98" s="82"/>
    </row>
    <row r="99" spans="2:7" ht="12.75">
      <c r="B99" s="82"/>
      <c r="C99" s="82"/>
      <c r="D99" s="82"/>
      <c r="E99" s="82"/>
      <c r="F99" s="81"/>
      <c r="G99" s="81"/>
    </row>
    <row r="100" spans="2:7" ht="12.75">
      <c r="B100" s="82"/>
      <c r="C100" s="82"/>
      <c r="D100" s="82"/>
      <c r="E100" s="82"/>
      <c r="F100" s="81"/>
      <c r="G100" s="81"/>
    </row>
    <row r="101" spans="6:7" ht="12.75">
      <c r="F101" s="81"/>
      <c r="G101" s="81"/>
    </row>
    <row r="102" spans="2:5" ht="12.75">
      <c r="B102" s="86"/>
      <c r="C102" s="113"/>
      <c r="D102" s="112"/>
      <c r="E102" s="81"/>
    </row>
    <row r="103" spans="2:5" ht="12.75">
      <c r="B103" s="86"/>
      <c r="C103" s="113"/>
      <c r="D103" s="112"/>
      <c r="E103" s="81"/>
    </row>
    <row r="104" spans="2:5" ht="12.75">
      <c r="B104" s="86"/>
      <c r="C104" s="113"/>
      <c r="D104" s="112"/>
      <c r="E104" s="81"/>
    </row>
    <row r="105" spans="2:5" ht="12.75">
      <c r="B105" s="86"/>
      <c r="C105" s="113"/>
      <c r="D105" s="112"/>
      <c r="E105" s="81"/>
    </row>
    <row r="106" spans="2:5" ht="12.75">
      <c r="B106" s="86"/>
      <c r="C106" s="113"/>
      <c r="D106" s="81"/>
      <c r="E106" s="81"/>
    </row>
    <row r="107" spans="2:5" ht="12.75">
      <c r="B107" s="86"/>
      <c r="C107" s="113"/>
      <c r="D107" s="81"/>
      <c r="E107" s="81"/>
    </row>
  </sheetData>
  <sheetProtection/>
  <mergeCells count="8">
    <mergeCell ref="C64:D64"/>
    <mergeCell ref="C44:D44"/>
    <mergeCell ref="C55:D55"/>
    <mergeCell ref="A1:G1"/>
    <mergeCell ref="A17:E17"/>
    <mergeCell ref="A2:G2"/>
    <mergeCell ref="A3:G3"/>
    <mergeCell ref="A4:G4"/>
  </mergeCells>
  <printOptions/>
  <pageMargins left="0.75" right="0.75" top="0.69" bottom="0.65" header="0.5" footer="0.29"/>
  <pageSetup fitToHeight="2" horizontalDpi="600" verticalDpi="600" orientation="portrait" scale="92" r:id="rId2"/>
  <headerFooter alignWithMargins="0">
    <oddFooter>&amp;L&amp;8K:\REPORTS\R1350\harbor\&amp;F\&amp;A&amp;C&amp;P of &amp;N&amp;R&amp;6&amp;D</oddFooter>
  </headerFooter>
  <rowBreaks count="1" manualBreakCount="1">
    <brk id="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34">
      <selection activeCell="F41" sqref="F41"/>
    </sheetView>
  </sheetViews>
  <sheetFormatPr defaultColWidth="9.140625" defaultRowHeight="12.75"/>
  <cols>
    <col min="1" max="1" width="16.57421875" style="0" customWidth="1"/>
    <col min="2" max="7" width="13.7109375" style="0" customWidth="1"/>
    <col min="8" max="8" width="13.140625" style="0" bestFit="1" customWidth="1"/>
  </cols>
  <sheetData>
    <row r="1" spans="1:8" ht="17.25">
      <c r="A1" s="205" t="s">
        <v>182</v>
      </c>
      <c r="B1" s="206"/>
      <c r="C1" s="206"/>
      <c r="D1" s="206"/>
      <c r="E1" s="206"/>
      <c r="F1" s="206"/>
      <c r="G1" s="206"/>
      <c r="H1" s="207"/>
    </row>
    <row r="2" spans="1:8" ht="17.25">
      <c r="A2" s="209" t="s">
        <v>183</v>
      </c>
      <c r="B2" s="210"/>
      <c r="C2" s="210"/>
      <c r="D2" s="210"/>
      <c r="E2" s="210"/>
      <c r="F2" s="210"/>
      <c r="G2" s="210"/>
      <c r="H2" s="211"/>
    </row>
    <row r="3" spans="1:8" ht="17.25">
      <c r="A3" s="209" t="s">
        <v>220</v>
      </c>
      <c r="B3" s="210"/>
      <c r="C3" s="210"/>
      <c r="D3" s="210"/>
      <c r="E3" s="210"/>
      <c r="F3" s="210"/>
      <c r="G3" s="210"/>
      <c r="H3" s="211"/>
    </row>
    <row r="4" spans="1:8" ht="13.5" thickBot="1">
      <c r="A4" s="176"/>
      <c r="B4" s="177"/>
      <c r="C4" s="177"/>
      <c r="D4" s="177"/>
      <c r="E4" s="177"/>
      <c r="F4" s="177"/>
      <c r="G4" s="177"/>
      <c r="H4" s="170"/>
    </row>
    <row r="5" spans="1:8" ht="12.75">
      <c r="A5" s="178"/>
      <c r="B5" s="179"/>
      <c r="C5" s="179"/>
      <c r="D5" s="179"/>
      <c r="E5" s="179"/>
      <c r="F5" s="179"/>
      <c r="G5" s="179"/>
      <c r="H5" s="180"/>
    </row>
    <row r="6" spans="1:8" ht="15">
      <c r="A6" s="181" t="s">
        <v>203</v>
      </c>
      <c r="B6" s="182"/>
      <c r="C6" s="182"/>
      <c r="D6" s="182"/>
      <c r="E6" s="182"/>
      <c r="F6" s="182"/>
      <c r="G6" s="182"/>
      <c r="H6" s="97"/>
    </row>
    <row r="7" spans="1:8" ht="15">
      <c r="A7" s="181" t="s">
        <v>60</v>
      </c>
      <c r="B7" s="182"/>
      <c r="C7" s="182"/>
      <c r="D7" s="182"/>
      <c r="E7" s="182"/>
      <c r="F7" s="182"/>
      <c r="G7" s="182"/>
      <c r="H7" s="97"/>
    </row>
    <row r="8" spans="1:8" ht="15">
      <c r="A8" s="181" t="s">
        <v>229</v>
      </c>
      <c r="B8" s="182"/>
      <c r="C8" s="182"/>
      <c r="D8" s="182"/>
      <c r="E8" s="182"/>
      <c r="F8" s="182"/>
      <c r="G8" s="182"/>
      <c r="H8" s="97"/>
    </row>
    <row r="9" spans="1:8" ht="15">
      <c r="A9" s="181" t="s">
        <v>204</v>
      </c>
      <c r="B9" s="182"/>
      <c r="C9" s="182"/>
      <c r="D9" s="182"/>
      <c r="E9" s="182"/>
      <c r="F9" s="182"/>
      <c r="G9" s="182"/>
      <c r="H9" s="97"/>
    </row>
    <row r="10" spans="1:8" ht="15">
      <c r="A10" s="181" t="s">
        <v>205</v>
      </c>
      <c r="B10" s="182"/>
      <c r="C10" s="182"/>
      <c r="D10" s="182"/>
      <c r="E10" s="182"/>
      <c r="F10" s="182"/>
      <c r="G10" s="182"/>
      <c r="H10" s="97"/>
    </row>
    <row r="11" spans="1:8" ht="15">
      <c r="A11" s="181" t="s">
        <v>206</v>
      </c>
      <c r="B11" s="182"/>
      <c r="C11" s="182"/>
      <c r="D11" s="182"/>
      <c r="E11" s="182"/>
      <c r="F11" s="182"/>
      <c r="G11" s="182"/>
      <c r="H11" s="97"/>
    </row>
    <row r="12" spans="1:8" ht="13.5" thickBot="1">
      <c r="A12" s="183"/>
      <c r="B12" s="184"/>
      <c r="C12" s="184"/>
      <c r="D12" s="184"/>
      <c r="E12" s="184"/>
      <c r="F12" s="184"/>
      <c r="G12" s="184"/>
      <c r="H12" s="100"/>
    </row>
    <row r="13" spans="1:7" ht="12.75">
      <c r="A13" s="34"/>
      <c r="B13" s="34"/>
      <c r="C13" s="34"/>
      <c r="D13" s="34"/>
      <c r="E13" s="34"/>
      <c r="F13" s="34"/>
      <c r="G13" s="34"/>
    </row>
    <row r="14" spans="4:7" ht="12.75">
      <c r="D14" s="34"/>
      <c r="E14" s="34"/>
      <c r="F14" s="34"/>
      <c r="G14" s="34"/>
    </row>
    <row r="15" spans="1:5" ht="12.75">
      <c r="A15" s="208" t="s">
        <v>48</v>
      </c>
      <c r="B15" s="208"/>
      <c r="C15" s="208"/>
      <c r="D15" s="208"/>
      <c r="E15" s="208"/>
    </row>
    <row r="16" spans="4:5" ht="12.75">
      <c r="D16" s="82"/>
      <c r="E16" s="82"/>
    </row>
    <row r="17" ht="12.75">
      <c r="A17" s="86" t="s">
        <v>49</v>
      </c>
    </row>
    <row r="19" spans="1:5" ht="12.75">
      <c r="A19" s="82" t="s">
        <v>50</v>
      </c>
      <c r="B19" s="82" t="s">
        <v>51</v>
      </c>
      <c r="C19" s="82" t="s">
        <v>47</v>
      </c>
      <c r="D19" s="82" t="s">
        <v>52</v>
      </c>
      <c r="E19" s="82" t="s">
        <v>53</v>
      </c>
    </row>
    <row r="20" spans="1:5" ht="12.75">
      <c r="A20" s="82" t="s">
        <v>54</v>
      </c>
      <c r="B20" s="82" t="s">
        <v>55</v>
      </c>
      <c r="C20" s="82" t="s">
        <v>56</v>
      </c>
      <c r="D20" s="82" t="s">
        <v>61</v>
      </c>
      <c r="E20" s="82" t="s">
        <v>61</v>
      </c>
    </row>
    <row r="21" spans="1:5" ht="12.75">
      <c r="A21" s="105">
        <f>B21*C21</f>
        <v>390225000</v>
      </c>
      <c r="B21" s="105">
        <v>47300</v>
      </c>
      <c r="C21" s="105">
        <v>8250</v>
      </c>
      <c r="D21" s="105">
        <v>126000</v>
      </c>
      <c r="E21" s="105">
        <v>139000</v>
      </c>
    </row>
    <row r="22" ht="12.75">
      <c r="A22" s="106"/>
    </row>
    <row r="23" ht="12.75">
      <c r="A23" s="107" t="s">
        <v>184</v>
      </c>
    </row>
    <row r="24" ht="12.75">
      <c r="A24" s="106"/>
    </row>
    <row r="25" spans="1:6" ht="15">
      <c r="A25" s="107" t="s">
        <v>222</v>
      </c>
      <c r="E25" s="86">
        <f>'EF Criteria '!C34+'EF Criteria '!C35</f>
        <v>0.854</v>
      </c>
      <c r="F25" s="86" t="s">
        <v>215</v>
      </c>
    </row>
    <row r="26" spans="1:5" ht="12.75">
      <c r="A26" s="107"/>
      <c r="E26" s="86"/>
    </row>
    <row r="27" spans="1:8" ht="12.75">
      <c r="A27" s="108" t="s">
        <v>223</v>
      </c>
      <c r="C27" s="110"/>
      <c r="D27" s="86">
        <f>'EF Criteria '!C34</f>
        <v>0.076</v>
      </c>
      <c r="E27" s="86" t="s">
        <v>224</v>
      </c>
      <c r="F27" s="110"/>
      <c r="G27" s="110"/>
      <c r="H27" s="110"/>
    </row>
    <row r="28" spans="1:8" ht="12.75">
      <c r="A28" s="111"/>
      <c r="B28" s="86"/>
      <c r="C28" s="86"/>
      <c r="D28" s="86"/>
      <c r="E28" s="86"/>
      <c r="F28" s="110"/>
      <c r="G28" s="110"/>
      <c r="H28" s="110"/>
    </row>
    <row r="29" spans="1:7" ht="16.5">
      <c r="A29" s="108" t="s">
        <v>207</v>
      </c>
      <c r="B29" s="86"/>
      <c r="C29" s="86"/>
      <c r="D29" s="86"/>
      <c r="E29" s="86"/>
      <c r="F29" s="82"/>
      <c r="G29" s="82"/>
    </row>
    <row r="30" spans="1:7" ht="12.75">
      <c r="A30" s="111"/>
      <c r="B30" s="86"/>
      <c r="C30" s="86"/>
      <c r="D30" s="86"/>
      <c r="E30" s="86"/>
      <c r="F30" s="82"/>
      <c r="G30" s="82"/>
    </row>
    <row r="31" spans="1:7" ht="15.75" thickBot="1">
      <c r="A31" s="86" t="s">
        <v>216</v>
      </c>
      <c r="B31" s="86"/>
      <c r="C31" s="86" t="s">
        <v>217</v>
      </c>
      <c r="D31" s="86"/>
      <c r="E31" s="185" t="s">
        <v>208</v>
      </c>
      <c r="F31" s="185"/>
      <c r="G31" s="186"/>
    </row>
    <row r="32" spans="1:11" ht="15">
      <c r="A32" s="86"/>
      <c r="B32" s="86"/>
      <c r="C32" s="86"/>
      <c r="D32" s="86"/>
      <c r="E32" s="86" t="s">
        <v>209</v>
      </c>
      <c r="F32" s="86"/>
      <c r="G32" s="86"/>
      <c r="J32" s="34"/>
      <c r="K32" s="104"/>
    </row>
    <row r="33" spans="1:11" ht="12.75">
      <c r="A33" s="86"/>
      <c r="B33" s="86"/>
      <c r="C33" s="86"/>
      <c r="D33" s="86"/>
      <c r="E33" s="86"/>
      <c r="F33" s="86"/>
      <c r="G33" s="86"/>
      <c r="J33" s="34"/>
      <c r="K33" s="104"/>
    </row>
    <row r="34" spans="1:11" ht="15">
      <c r="A34" s="86"/>
      <c r="B34" s="187" t="s">
        <v>210</v>
      </c>
      <c r="C34" s="86"/>
      <c r="D34" s="86"/>
      <c r="E34" s="86"/>
      <c r="F34" s="86"/>
      <c r="G34" s="86"/>
      <c r="J34" s="34"/>
      <c r="K34" s="104"/>
    </row>
    <row r="35" spans="1:11" ht="15">
      <c r="A35" s="86"/>
      <c r="B35" s="86" t="s">
        <v>211</v>
      </c>
      <c r="C35" s="86"/>
      <c r="D35" s="86"/>
      <c r="E35" s="86"/>
      <c r="F35" s="86"/>
      <c r="G35" s="86"/>
      <c r="J35" s="34"/>
      <c r="K35" s="104"/>
    </row>
    <row r="36" spans="1:11" ht="12.75">
      <c r="A36" s="86"/>
      <c r="B36" s="86"/>
      <c r="C36" s="86"/>
      <c r="D36" s="86"/>
      <c r="E36" s="86"/>
      <c r="F36" s="86"/>
      <c r="G36" s="86"/>
      <c r="J36" s="34"/>
      <c r="K36" s="104"/>
    </row>
    <row r="37" spans="1:11" ht="12.75">
      <c r="A37" s="82" t="s">
        <v>185</v>
      </c>
      <c r="B37" s="111" t="s">
        <v>186</v>
      </c>
      <c r="C37" s="111" t="s">
        <v>187</v>
      </c>
      <c r="D37" s="82" t="s">
        <v>221</v>
      </c>
      <c r="E37" s="82" t="s">
        <v>188</v>
      </c>
      <c r="F37" s="82" t="s">
        <v>189</v>
      </c>
      <c r="G37" s="82" t="s">
        <v>188</v>
      </c>
      <c r="H37" s="82" t="s">
        <v>188</v>
      </c>
      <c r="J37" s="34"/>
      <c r="K37" s="34"/>
    </row>
    <row r="38" spans="2:8" ht="15">
      <c r="B38" s="111" t="s">
        <v>190</v>
      </c>
      <c r="C38" s="111" t="s">
        <v>191</v>
      </c>
      <c r="D38" s="82" t="s">
        <v>225</v>
      </c>
      <c r="E38" s="82" t="s">
        <v>218</v>
      </c>
      <c r="F38" s="82" t="s">
        <v>212</v>
      </c>
      <c r="G38" s="82" t="s">
        <v>219</v>
      </c>
      <c r="H38" s="82" t="s">
        <v>192</v>
      </c>
    </row>
    <row r="40" spans="1:8" ht="12.75">
      <c r="A40" s="82" t="s">
        <v>247</v>
      </c>
      <c r="B40" s="81">
        <v>15</v>
      </c>
      <c r="C40" s="111">
        <f>10320*20.9/(20.9-B40)</f>
        <v>36557.288135593226</v>
      </c>
      <c r="D40" s="81">
        <f>'EF Criteria '!B34/1000000</f>
        <v>10.5</v>
      </c>
      <c r="E40" s="111">
        <f>ROUND(D40*C40,0)</f>
        <v>383852</v>
      </c>
      <c r="F40" s="105">
        <v>100</v>
      </c>
      <c r="G40" s="111">
        <f>ROUND(E40*((F40+460)/520),0)</f>
        <v>413379</v>
      </c>
      <c r="H40" s="111">
        <f>ROUND(G40/300,0)</f>
        <v>1378</v>
      </c>
    </row>
    <row r="41" spans="1:8" ht="12.75">
      <c r="A41" s="82" t="s">
        <v>248</v>
      </c>
      <c r="B41" s="81">
        <v>15</v>
      </c>
      <c r="C41" s="111">
        <f>10320*20.9/(20.9-B41)</f>
        <v>36557.288135593226</v>
      </c>
      <c r="D41" s="81">
        <f>ROUND(E21*E25/1000,1)</f>
        <v>118.7</v>
      </c>
      <c r="E41" s="111">
        <f>ROUND(D41*C41,0)</f>
        <v>4339350</v>
      </c>
      <c r="F41" s="105">
        <v>117</v>
      </c>
      <c r="G41" s="111">
        <f>ROUND(E41*((F41+460)/520),0)</f>
        <v>4815010</v>
      </c>
      <c r="H41" s="111">
        <f>ROUND(G41/1800,0)</f>
        <v>2675</v>
      </c>
    </row>
    <row r="42" spans="2:7" ht="12.75">
      <c r="B42" s="81"/>
      <c r="C42" s="111"/>
      <c r="D42" s="81"/>
      <c r="E42" s="188"/>
      <c r="F42" s="186"/>
      <c r="G42" s="82"/>
    </row>
    <row r="43" spans="2:7" ht="12.75">
      <c r="B43" s="81"/>
      <c r="C43" s="111"/>
      <c r="D43" s="81"/>
      <c r="E43" s="188"/>
      <c r="F43" s="186"/>
      <c r="G43" s="82"/>
    </row>
    <row r="44" spans="1:7" ht="28.5">
      <c r="A44" s="82" t="s">
        <v>185</v>
      </c>
      <c r="B44" s="189" t="s">
        <v>213</v>
      </c>
      <c r="C44" s="189" t="s">
        <v>193</v>
      </c>
      <c r="D44" s="189" t="s">
        <v>193</v>
      </c>
      <c r="E44" s="189" t="s">
        <v>194</v>
      </c>
      <c r="F44" s="189" t="s">
        <v>214</v>
      </c>
      <c r="G44" s="189" t="s">
        <v>195</v>
      </c>
    </row>
    <row r="45" spans="2:7" ht="12.75">
      <c r="B45" s="118" t="s">
        <v>196</v>
      </c>
      <c r="C45" s="190" t="s">
        <v>197</v>
      </c>
      <c r="D45" s="111" t="s">
        <v>198</v>
      </c>
      <c r="E45" s="111" t="s">
        <v>199</v>
      </c>
      <c r="F45" s="118" t="s">
        <v>196</v>
      </c>
      <c r="G45" s="111" t="s">
        <v>199</v>
      </c>
    </row>
    <row r="46" spans="2:7" ht="12.75">
      <c r="B46" s="118"/>
      <c r="C46" s="190"/>
      <c r="D46" s="111"/>
      <c r="E46" s="111"/>
      <c r="F46" s="118"/>
      <c r="G46" s="111"/>
    </row>
    <row r="47" spans="1:7" ht="12.75">
      <c r="A47" s="82" t="s">
        <v>247</v>
      </c>
      <c r="B47" s="118">
        <v>10</v>
      </c>
      <c r="C47" s="190">
        <f>ROUND(H40/((PI()*(B47/2)^2)),2)</f>
        <v>17.55</v>
      </c>
      <c r="D47" s="191">
        <f>ROUND(C47*0.3048,2)</f>
        <v>5.35</v>
      </c>
      <c r="E47" s="191">
        <f>ROUND(B47*0.3048,2)</f>
        <v>3.05</v>
      </c>
      <c r="F47" s="118">
        <v>110</v>
      </c>
      <c r="G47" s="191">
        <f>ROUND(F47*0.3048,2)</f>
        <v>33.53</v>
      </c>
    </row>
    <row r="48" spans="1:7" ht="12.75">
      <c r="A48" s="82" t="s">
        <v>248</v>
      </c>
      <c r="B48" s="118">
        <v>10</v>
      </c>
      <c r="C48" s="190">
        <f>ROUND(H41/((PI()*(B48/2)^2)),2)</f>
        <v>34.06</v>
      </c>
      <c r="D48" s="191">
        <f>ROUND(C48*0.3048,2)</f>
        <v>10.38</v>
      </c>
      <c r="E48" s="191">
        <f>ROUND(B48*0.3048,2)</f>
        <v>3.05</v>
      </c>
      <c r="F48" s="118">
        <v>110</v>
      </c>
      <c r="G48" s="191">
        <f>ROUND(F48*0.3048,2)</f>
        <v>33.53</v>
      </c>
    </row>
    <row r="50" ht="12.75">
      <c r="A50" t="s">
        <v>122</v>
      </c>
    </row>
    <row r="51" ht="12.75">
      <c r="A51" t="s">
        <v>200</v>
      </c>
    </row>
    <row r="52" ht="12.75">
      <c r="A52" t="s">
        <v>230</v>
      </c>
    </row>
    <row r="53" ht="12.75">
      <c r="A53" t="s">
        <v>231</v>
      </c>
    </row>
    <row r="54" ht="12.75">
      <c r="A54" t="s">
        <v>201</v>
      </c>
    </row>
    <row r="55" ht="12.75">
      <c r="A55" t="s">
        <v>202</v>
      </c>
    </row>
    <row r="57" ht="12.75">
      <c r="A57" s="86"/>
    </row>
    <row r="58" spans="6:7" ht="12.75">
      <c r="F58" s="82"/>
      <c r="G58" s="82"/>
    </row>
    <row r="59" spans="2:7" ht="12.75">
      <c r="B59" s="82"/>
      <c r="C59" s="82"/>
      <c r="D59" s="82"/>
      <c r="E59" s="82"/>
      <c r="F59" s="81"/>
      <c r="G59" s="81"/>
    </row>
    <row r="60" spans="2:7" ht="12.75">
      <c r="B60" s="82"/>
      <c r="C60" s="82"/>
      <c r="D60" s="82"/>
      <c r="E60" s="82"/>
      <c r="F60" s="81"/>
      <c r="G60" s="81"/>
    </row>
    <row r="61" spans="6:7" ht="12.75">
      <c r="F61" s="81"/>
      <c r="G61" s="81"/>
    </row>
    <row r="62" spans="2:5" ht="12.75">
      <c r="B62" s="86"/>
      <c r="C62" s="113"/>
      <c r="D62" s="112"/>
      <c r="E62" s="81"/>
    </row>
    <row r="63" spans="2:5" ht="12.75">
      <c r="B63" s="86"/>
      <c r="C63" s="113"/>
      <c r="D63" s="112"/>
      <c r="E63" s="81"/>
    </row>
    <row r="64" spans="2:5" ht="12.75">
      <c r="B64" s="86"/>
      <c r="C64" s="113"/>
      <c r="D64" s="112"/>
      <c r="E64" s="81"/>
    </row>
    <row r="65" spans="2:5" ht="12.75">
      <c r="B65" s="86"/>
      <c r="C65" s="113"/>
      <c r="D65" s="112"/>
      <c r="E65" s="81"/>
    </row>
    <row r="66" spans="2:5" ht="12.75">
      <c r="B66" s="86"/>
      <c r="C66" s="113"/>
      <c r="D66" s="81"/>
      <c r="E66" s="81"/>
    </row>
    <row r="67" spans="2:5" ht="12.75">
      <c r="B67" s="86"/>
      <c r="C67" s="113"/>
      <c r="D67" s="81"/>
      <c r="E67" s="81"/>
    </row>
  </sheetData>
  <sheetProtection/>
  <mergeCells count="4">
    <mergeCell ref="A15:E15"/>
    <mergeCell ref="A1:H1"/>
    <mergeCell ref="A2:H2"/>
    <mergeCell ref="A3:H3"/>
  </mergeCells>
  <printOptions/>
  <pageMargins left="0.75" right="0.75" top="0.69" bottom="0.65" header="0.5" footer="0.29"/>
  <pageSetup fitToHeight="2" fitToWidth="1" horizontalDpi="600" verticalDpi="600" orientation="portrait" scale="79" r:id="rId2"/>
  <headerFooter alignWithMargins="0">
    <oddFooter>&amp;L&amp;6K:\REPORTS\R1350\harbor\&amp;F\&amp;A&amp;C&amp;P of &amp;N&amp;R&amp;6&amp;D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1.00390625" style="0" customWidth="1"/>
    <col min="2" max="2" width="25.7109375" style="0" customWidth="1"/>
    <col min="3" max="3" width="14.7109375" style="0" customWidth="1"/>
    <col min="4" max="4" width="12.7109375" style="0" customWidth="1"/>
    <col min="5" max="5" width="16.7109375" style="0" customWidth="1"/>
  </cols>
  <sheetData>
    <row r="1" spans="1:5" ht="18" thickTop="1">
      <c r="A1" s="212" t="s">
        <v>138</v>
      </c>
      <c r="B1" s="213"/>
      <c r="C1" s="213"/>
      <c r="D1" s="213"/>
      <c r="E1" s="214"/>
    </row>
    <row r="2" spans="1:5" ht="17.25">
      <c r="A2" s="215" t="s">
        <v>139</v>
      </c>
      <c r="B2" s="210"/>
      <c r="C2" s="210"/>
      <c r="D2" s="210"/>
      <c r="E2" s="216"/>
    </row>
    <row r="3" spans="1:5" ht="12.75">
      <c r="A3" s="145"/>
      <c r="B3" s="146"/>
      <c r="C3" s="146"/>
      <c r="D3" s="146"/>
      <c r="E3" s="147"/>
    </row>
    <row r="4" spans="1:5" ht="12.75">
      <c r="A4" s="145"/>
      <c r="B4" s="146"/>
      <c r="C4" s="146"/>
      <c r="D4" s="146"/>
      <c r="E4" s="147"/>
    </row>
    <row r="5" spans="1:5" ht="12.75">
      <c r="A5" s="148"/>
      <c r="B5" s="149"/>
      <c r="C5" s="149"/>
      <c r="D5" s="149"/>
      <c r="E5" s="150"/>
    </row>
    <row r="6" spans="1:5" ht="12.75">
      <c r="A6" s="157" t="s">
        <v>78</v>
      </c>
      <c r="B6" s="158"/>
      <c r="C6" s="158"/>
      <c r="D6" s="158"/>
      <c r="E6" s="159"/>
    </row>
    <row r="7" spans="1:5" ht="12.75">
      <c r="A7" s="160" t="s">
        <v>141</v>
      </c>
      <c r="B7" s="161"/>
      <c r="C7" s="161"/>
      <c r="D7" s="161"/>
      <c r="E7" s="162"/>
    </row>
    <row r="8" spans="1:5" ht="12.75">
      <c r="A8" s="160" t="s">
        <v>147</v>
      </c>
      <c r="B8" s="161"/>
      <c r="C8" s="161"/>
      <c r="D8" s="161"/>
      <c r="E8" s="162"/>
    </row>
    <row r="9" spans="1:5" ht="12.75">
      <c r="A9" s="163" t="s">
        <v>142</v>
      </c>
      <c r="B9" s="164"/>
      <c r="C9" s="164"/>
      <c r="D9" s="164"/>
      <c r="E9" s="165"/>
    </row>
    <row r="10" spans="1:5" ht="12.75">
      <c r="A10" s="68"/>
      <c r="B10" s="166"/>
      <c r="C10" s="166"/>
      <c r="D10" s="166"/>
      <c r="E10" s="167"/>
    </row>
    <row r="11" spans="1:5" ht="12.75">
      <c r="A11" s="151" t="s">
        <v>79</v>
      </c>
      <c r="B11" s="152" t="s">
        <v>80</v>
      </c>
      <c r="C11" s="152" t="s">
        <v>81</v>
      </c>
      <c r="D11" s="152" t="s">
        <v>82</v>
      </c>
      <c r="E11" s="153" t="s">
        <v>140</v>
      </c>
    </row>
    <row r="12" spans="1:5" ht="12.75">
      <c r="A12" s="151" t="s">
        <v>83</v>
      </c>
      <c r="B12" s="152"/>
      <c r="C12" s="152"/>
      <c r="D12" s="152" t="s">
        <v>84</v>
      </c>
      <c r="E12" s="153" t="s">
        <v>47</v>
      </c>
    </row>
    <row r="13" spans="1:5" ht="12.75">
      <c r="A13" s="154"/>
      <c r="B13" s="155"/>
      <c r="C13" s="155"/>
      <c r="D13" s="155" t="s">
        <v>85</v>
      </c>
      <c r="E13" s="156" t="s">
        <v>146</v>
      </c>
    </row>
    <row r="14" spans="1:5" ht="12.75">
      <c r="A14" s="192" t="s">
        <v>88</v>
      </c>
      <c r="B14" s="128" t="s">
        <v>89</v>
      </c>
      <c r="C14" s="64">
        <v>83329</v>
      </c>
      <c r="D14" s="64" t="s">
        <v>87</v>
      </c>
      <c r="E14" s="67">
        <v>9.69E-05</v>
      </c>
    </row>
    <row r="15" spans="1:5" ht="12.75">
      <c r="A15" s="192" t="s">
        <v>88</v>
      </c>
      <c r="B15" s="128" t="s">
        <v>90</v>
      </c>
      <c r="C15" s="64">
        <v>208968</v>
      </c>
      <c r="D15" s="64" t="s">
        <v>87</v>
      </c>
      <c r="E15" s="67">
        <v>8.61E-05</v>
      </c>
    </row>
    <row r="16" spans="1:5" ht="12.75">
      <c r="A16" s="192" t="s">
        <v>88</v>
      </c>
      <c r="B16" s="128" t="s">
        <v>91</v>
      </c>
      <c r="C16" s="64">
        <v>120127</v>
      </c>
      <c r="D16" s="64" t="s">
        <v>87</v>
      </c>
      <c r="E16" s="67">
        <v>9.8E-05</v>
      </c>
    </row>
    <row r="17" spans="1:5" ht="12.75">
      <c r="A17" s="192" t="s">
        <v>105</v>
      </c>
      <c r="B17" s="128" t="s">
        <v>38</v>
      </c>
      <c r="C17" s="64">
        <v>7440382</v>
      </c>
      <c r="D17" s="64" t="s">
        <v>86</v>
      </c>
      <c r="E17" s="67">
        <v>0.000202</v>
      </c>
    </row>
    <row r="18" spans="1:5" ht="12.75">
      <c r="A18" s="192" t="s">
        <v>88</v>
      </c>
      <c r="B18" s="128" t="s">
        <v>92</v>
      </c>
      <c r="C18" s="64">
        <v>56553</v>
      </c>
      <c r="D18" s="64" t="s">
        <v>86</v>
      </c>
      <c r="E18" s="67">
        <v>8.53E-05</v>
      </c>
    </row>
    <row r="19" spans="1:5" ht="12.75">
      <c r="A19" s="192" t="s">
        <v>36</v>
      </c>
      <c r="B19" s="128" t="s">
        <v>44</v>
      </c>
      <c r="C19" s="64">
        <v>71432</v>
      </c>
      <c r="D19" s="64" t="s">
        <v>86</v>
      </c>
      <c r="E19" s="67">
        <v>0.0113</v>
      </c>
    </row>
    <row r="20" spans="1:5" ht="12.75">
      <c r="A20" s="192" t="s">
        <v>88</v>
      </c>
      <c r="B20" s="128" t="s">
        <v>93</v>
      </c>
      <c r="C20" s="64">
        <v>50328</v>
      </c>
      <c r="D20" s="64" t="s">
        <v>86</v>
      </c>
      <c r="E20" s="67">
        <v>8.33E-05</v>
      </c>
    </row>
    <row r="21" spans="1:5" ht="12.75">
      <c r="A21" s="192" t="s">
        <v>88</v>
      </c>
      <c r="B21" s="128" t="s">
        <v>94</v>
      </c>
      <c r="C21" s="64">
        <v>205992</v>
      </c>
      <c r="D21" s="64" t="s">
        <v>86</v>
      </c>
      <c r="E21" s="67">
        <v>0.000132</v>
      </c>
    </row>
    <row r="22" spans="1:5" ht="12.75">
      <c r="A22" s="192" t="s">
        <v>88</v>
      </c>
      <c r="B22" s="128" t="s">
        <v>106</v>
      </c>
      <c r="C22" s="65" t="s">
        <v>125</v>
      </c>
      <c r="D22" s="64" t="s">
        <v>87</v>
      </c>
      <c r="E22" s="67">
        <v>3.23E-06</v>
      </c>
    </row>
    <row r="23" spans="1:5" ht="12.75">
      <c r="A23" s="192" t="s">
        <v>88</v>
      </c>
      <c r="B23" s="128" t="s">
        <v>95</v>
      </c>
      <c r="C23" s="64">
        <v>191242</v>
      </c>
      <c r="D23" s="64" t="s">
        <v>87</v>
      </c>
      <c r="E23" s="67">
        <v>8.26E-05</v>
      </c>
    </row>
    <row r="24" spans="1:5" ht="12.75">
      <c r="A24" s="192" t="s">
        <v>88</v>
      </c>
      <c r="B24" s="128" t="s">
        <v>96</v>
      </c>
      <c r="C24" s="64">
        <v>207089</v>
      </c>
      <c r="D24" s="64" t="s">
        <v>86</v>
      </c>
      <c r="E24" s="67">
        <v>0.00013</v>
      </c>
    </row>
    <row r="25" spans="1:5" ht="12.75">
      <c r="A25" s="192" t="s">
        <v>105</v>
      </c>
      <c r="B25" s="128" t="s">
        <v>127</v>
      </c>
      <c r="C25" s="64">
        <v>7440417</v>
      </c>
      <c r="D25" s="64" t="s">
        <v>86</v>
      </c>
      <c r="E25" s="67">
        <v>5.43E-05</v>
      </c>
    </row>
    <row r="26" spans="1:5" ht="12.75">
      <c r="A26" s="192" t="s">
        <v>105</v>
      </c>
      <c r="B26" s="128" t="s">
        <v>128</v>
      </c>
      <c r="C26" s="64">
        <v>7440439</v>
      </c>
      <c r="D26" s="64" t="s">
        <v>86</v>
      </c>
      <c r="E26" s="67">
        <v>0.000325</v>
      </c>
    </row>
    <row r="27" spans="1:5" ht="12.75">
      <c r="A27" s="192" t="s">
        <v>88</v>
      </c>
      <c r="B27" s="128" t="s">
        <v>97</v>
      </c>
      <c r="C27" s="64">
        <v>218019</v>
      </c>
      <c r="D27" s="64" t="s">
        <v>86</v>
      </c>
      <c r="E27" s="67">
        <v>0.000103</v>
      </c>
    </row>
    <row r="28" spans="1:5" ht="12.75">
      <c r="A28" s="192" t="s">
        <v>105</v>
      </c>
      <c r="B28" s="128" t="s">
        <v>129</v>
      </c>
      <c r="C28" s="64">
        <v>18540299</v>
      </c>
      <c r="D28" s="64" t="s">
        <v>86</v>
      </c>
      <c r="E28" s="67">
        <v>1.08E-05</v>
      </c>
    </row>
    <row r="29" spans="1:5" ht="12.75">
      <c r="A29" s="192" t="s">
        <v>105</v>
      </c>
      <c r="B29" s="128" t="s">
        <v>130</v>
      </c>
      <c r="C29" s="64">
        <v>7440473</v>
      </c>
      <c r="D29" s="64" t="s">
        <v>86</v>
      </c>
      <c r="E29" s="67">
        <v>0.000424</v>
      </c>
    </row>
    <row r="30" spans="1:5" ht="12.75">
      <c r="A30" s="192" t="s">
        <v>105</v>
      </c>
      <c r="B30" s="128" t="s">
        <v>131</v>
      </c>
      <c r="C30" s="64">
        <v>7440508</v>
      </c>
      <c r="D30" s="64" t="s">
        <v>86</v>
      </c>
      <c r="E30" s="67">
        <v>0.000998</v>
      </c>
    </row>
    <row r="31" spans="1:5" ht="12.75">
      <c r="A31" s="192" t="s">
        <v>88</v>
      </c>
      <c r="B31" s="128" t="s">
        <v>98</v>
      </c>
      <c r="C31" s="64">
        <v>53703</v>
      </c>
      <c r="D31" s="64" t="s">
        <v>86</v>
      </c>
      <c r="E31" s="67">
        <v>8.25E-05</v>
      </c>
    </row>
    <row r="32" spans="1:5" ht="12.75">
      <c r="A32" s="192" t="s">
        <v>107</v>
      </c>
      <c r="B32" s="128" t="s">
        <v>108</v>
      </c>
      <c r="C32" s="64">
        <v>41903575</v>
      </c>
      <c r="D32" s="64" t="s">
        <v>86</v>
      </c>
      <c r="E32" s="67">
        <v>3.74E-09</v>
      </c>
    </row>
    <row r="33" spans="1:5" ht="12.75">
      <c r="A33" s="192" t="s">
        <v>107</v>
      </c>
      <c r="B33" s="128" t="s">
        <v>109</v>
      </c>
      <c r="C33" s="64">
        <v>36088229</v>
      </c>
      <c r="D33" s="64" t="s">
        <v>86</v>
      </c>
      <c r="E33" s="67">
        <v>7.15E-09</v>
      </c>
    </row>
    <row r="34" spans="1:5" ht="12.75">
      <c r="A34" s="192" t="s">
        <v>107</v>
      </c>
      <c r="B34" s="128" t="s">
        <v>110</v>
      </c>
      <c r="C34" s="64">
        <v>34465468</v>
      </c>
      <c r="D34" s="64" t="s">
        <v>86</v>
      </c>
      <c r="E34" s="67">
        <v>9E-09</v>
      </c>
    </row>
    <row r="35" spans="1:5" ht="12.75">
      <c r="A35" s="192" t="s">
        <v>107</v>
      </c>
      <c r="B35" s="128" t="s">
        <v>111</v>
      </c>
      <c r="C35" s="64">
        <v>37871004</v>
      </c>
      <c r="D35" s="64" t="s">
        <v>86</v>
      </c>
      <c r="E35" s="67">
        <v>1.68E-08</v>
      </c>
    </row>
    <row r="36" spans="1:5" ht="12.75">
      <c r="A36" s="192" t="s">
        <v>107</v>
      </c>
      <c r="B36" s="128" t="s">
        <v>112</v>
      </c>
      <c r="C36" s="64">
        <v>3268879</v>
      </c>
      <c r="D36" s="64" t="s">
        <v>86</v>
      </c>
      <c r="E36" s="67">
        <v>1.07E-07</v>
      </c>
    </row>
    <row r="37" spans="1:5" ht="12.75">
      <c r="A37" s="192" t="s">
        <v>88</v>
      </c>
      <c r="B37" s="128" t="s">
        <v>99</v>
      </c>
      <c r="C37" s="64">
        <v>206440</v>
      </c>
      <c r="D37" s="64" t="s">
        <v>87</v>
      </c>
      <c r="E37" s="67">
        <v>0.000125</v>
      </c>
    </row>
    <row r="38" spans="1:5" ht="12.75">
      <c r="A38" s="192" t="s">
        <v>88</v>
      </c>
      <c r="B38" s="128" t="s">
        <v>100</v>
      </c>
      <c r="C38" s="64">
        <v>86737</v>
      </c>
      <c r="D38" s="64" t="s">
        <v>87</v>
      </c>
      <c r="E38" s="67">
        <v>0.000127</v>
      </c>
    </row>
    <row r="39" spans="1:5" ht="12.75">
      <c r="A39" s="192" t="s">
        <v>36</v>
      </c>
      <c r="B39" s="128" t="s">
        <v>45</v>
      </c>
      <c r="C39" s="64">
        <v>50000</v>
      </c>
      <c r="D39" s="64" t="s">
        <v>86</v>
      </c>
      <c r="E39" s="67">
        <v>0.0705</v>
      </c>
    </row>
    <row r="40" spans="1:5" ht="12.75">
      <c r="A40" s="192" t="s">
        <v>107</v>
      </c>
      <c r="B40" s="128" t="s">
        <v>114</v>
      </c>
      <c r="C40" s="64">
        <v>55722275</v>
      </c>
      <c r="D40" s="64" t="s">
        <v>86</v>
      </c>
      <c r="E40" s="67">
        <v>3.34E-08</v>
      </c>
    </row>
    <row r="41" spans="1:5" ht="12.75">
      <c r="A41" s="192" t="s">
        <v>107</v>
      </c>
      <c r="B41" s="128" t="s">
        <v>115</v>
      </c>
      <c r="C41" s="64">
        <v>30402154</v>
      </c>
      <c r="D41" s="64" t="s">
        <v>86</v>
      </c>
      <c r="E41" s="67">
        <v>4.67E-08</v>
      </c>
    </row>
    <row r="42" spans="1:5" ht="12.75">
      <c r="A42" s="192" t="s">
        <v>107</v>
      </c>
      <c r="B42" s="128" t="s">
        <v>116</v>
      </c>
      <c r="C42" s="64">
        <v>55684941</v>
      </c>
      <c r="D42" s="64" t="s">
        <v>86</v>
      </c>
      <c r="E42" s="67">
        <v>2.41E-08</v>
      </c>
    </row>
    <row r="43" spans="1:5" ht="12.75">
      <c r="A43" s="192" t="s">
        <v>107</v>
      </c>
      <c r="B43" s="128" t="s">
        <v>117</v>
      </c>
      <c r="C43" s="64">
        <v>38998753</v>
      </c>
      <c r="D43" s="64" t="s">
        <v>86</v>
      </c>
      <c r="E43" s="67">
        <v>1.67E-08</v>
      </c>
    </row>
    <row r="44" spans="1:5" ht="12.75">
      <c r="A44" s="192" t="s">
        <v>107</v>
      </c>
      <c r="B44" s="128" t="s">
        <v>118</v>
      </c>
      <c r="C44" s="64">
        <v>39001020</v>
      </c>
      <c r="D44" s="64" t="s">
        <v>86</v>
      </c>
      <c r="E44" s="67">
        <v>8.61E-09</v>
      </c>
    </row>
    <row r="45" spans="1:5" ht="12.75">
      <c r="A45" s="192" t="s">
        <v>113</v>
      </c>
      <c r="B45" s="128" t="s">
        <v>37</v>
      </c>
      <c r="C45" s="64">
        <v>7647010</v>
      </c>
      <c r="D45" s="64" t="s">
        <v>86</v>
      </c>
      <c r="E45" s="67">
        <v>0.0809</v>
      </c>
    </row>
    <row r="46" spans="1:5" ht="12.75">
      <c r="A46" s="192" t="s">
        <v>88</v>
      </c>
      <c r="B46" s="128" t="s">
        <v>101</v>
      </c>
      <c r="C46" s="64">
        <v>193395</v>
      </c>
      <c r="D46" s="64" t="s">
        <v>86</v>
      </c>
      <c r="E46" s="67">
        <v>8.26E-05</v>
      </c>
    </row>
    <row r="47" spans="1:5" ht="12.75">
      <c r="A47" s="192" t="s">
        <v>119</v>
      </c>
      <c r="B47" s="128" t="s">
        <v>39</v>
      </c>
      <c r="C47" s="64">
        <v>7439921</v>
      </c>
      <c r="D47" s="64" t="s">
        <v>86</v>
      </c>
      <c r="E47" s="67">
        <v>0.000608</v>
      </c>
    </row>
    <row r="48" spans="1:5" ht="12.75">
      <c r="A48" s="192" t="s">
        <v>119</v>
      </c>
      <c r="B48" s="128" t="s">
        <v>120</v>
      </c>
      <c r="C48" s="64">
        <v>7439965</v>
      </c>
      <c r="D48" s="64" t="s">
        <v>86</v>
      </c>
      <c r="E48" s="67">
        <v>0.0103</v>
      </c>
    </row>
    <row r="49" spans="1:5" ht="12.75">
      <c r="A49" s="192" t="s">
        <v>119</v>
      </c>
      <c r="B49" s="128" t="s">
        <v>40</v>
      </c>
      <c r="C49" s="64">
        <v>7439976</v>
      </c>
      <c r="D49" s="64" t="s">
        <v>86</v>
      </c>
      <c r="E49" s="67">
        <v>2.71E-06</v>
      </c>
    </row>
    <row r="50" spans="1:5" ht="12.75">
      <c r="A50" s="192" t="s">
        <v>88</v>
      </c>
      <c r="B50" s="128" t="s">
        <v>102</v>
      </c>
      <c r="C50" s="64">
        <v>91203</v>
      </c>
      <c r="D50" s="64" t="s">
        <v>86</v>
      </c>
      <c r="E50" s="67">
        <v>0.0108</v>
      </c>
    </row>
    <row r="51" spans="1:5" ht="12.75">
      <c r="A51" s="192" t="s">
        <v>119</v>
      </c>
      <c r="B51" s="128" t="s">
        <v>41</v>
      </c>
      <c r="C51" s="64">
        <v>7440020</v>
      </c>
      <c r="D51" s="64" t="s">
        <v>86</v>
      </c>
      <c r="E51" s="67">
        <v>0.0488</v>
      </c>
    </row>
    <row r="52" spans="1:5" ht="12.75">
      <c r="A52" s="192" t="s">
        <v>88</v>
      </c>
      <c r="B52" s="128" t="s">
        <v>103</v>
      </c>
      <c r="C52" s="64">
        <v>85018</v>
      </c>
      <c r="D52" s="64" t="s">
        <v>87</v>
      </c>
      <c r="E52" s="67">
        <v>0.000412</v>
      </c>
    </row>
    <row r="53" spans="1:5" ht="12.75">
      <c r="A53" s="192" t="s">
        <v>88</v>
      </c>
      <c r="B53" s="128" t="s">
        <v>104</v>
      </c>
      <c r="C53" s="64">
        <v>129000</v>
      </c>
      <c r="D53" s="64" t="s">
        <v>87</v>
      </c>
      <c r="E53" s="67">
        <v>0.000101</v>
      </c>
    </row>
    <row r="54" spans="1:5" ht="12.75">
      <c r="A54" s="192" t="s">
        <v>119</v>
      </c>
      <c r="B54" s="128" t="s">
        <v>42</v>
      </c>
      <c r="C54" s="64">
        <v>7782492</v>
      </c>
      <c r="D54" s="64" t="s">
        <v>86</v>
      </c>
      <c r="E54" s="67">
        <v>8.39E-06</v>
      </c>
    </row>
    <row r="55" spans="1:5" ht="12.75">
      <c r="A55" s="192" t="s">
        <v>119</v>
      </c>
      <c r="B55" s="128" t="s">
        <v>43</v>
      </c>
      <c r="C55" s="64">
        <v>7440666</v>
      </c>
      <c r="D55" s="64" t="s">
        <v>86</v>
      </c>
      <c r="E55" s="67">
        <v>0.0538</v>
      </c>
    </row>
    <row r="56" spans="1:5" ht="13.5" thickBot="1">
      <c r="A56" s="70"/>
      <c r="B56" s="193"/>
      <c r="C56" s="193"/>
      <c r="D56" s="71"/>
      <c r="E56" s="194"/>
    </row>
    <row r="57" ht="13.5" thickTop="1"/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scale="90" r:id="rId1"/>
  <headerFooter alignWithMargins="0">
    <oddFooter>&amp;L&amp;8K:\reports\R1350\harbor\&amp;F\&amp;A&amp;C&amp;P of &amp;N&amp;R&amp;6&amp;D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</dc:creator>
  <cp:keywords/>
  <dc:description/>
  <cp:lastModifiedBy>dsasaki</cp:lastModifiedBy>
  <cp:lastPrinted>2000-11-08T06:14:38Z</cp:lastPrinted>
  <dcterms:created xsi:type="dcterms:W3CDTF">2000-09-25T18:05:25Z</dcterms:created>
  <dcterms:modified xsi:type="dcterms:W3CDTF">2014-08-06T18:56:59Z</dcterms:modified>
  <cp:category/>
  <cp:version/>
  <cp:contentType/>
  <cp:contentStatus/>
</cp:coreProperties>
</file>