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1"/>
  </bookViews>
  <sheets>
    <sheet name="Blackstart Emissions" sheetId="1" r:id="rId1"/>
    <sheet name="EF Criteria" sheetId="2" r:id="rId2"/>
    <sheet name="Air Toxics EF" sheetId="3" r:id="rId3"/>
  </sheets>
  <externalReferences>
    <externalReference r:id="rId6"/>
  </externalReferences>
  <definedNames>
    <definedName name="_xlnm.Print_Area" localSheetId="1">'EF Criteria'!$A:$IV</definedName>
  </definedNames>
  <calcPr fullCalcOnLoad="1"/>
</workbook>
</file>

<file path=xl/sharedStrings.xml><?xml version="1.0" encoding="utf-8"?>
<sst xmlns="http://schemas.openxmlformats.org/spreadsheetml/2006/main" count="345" uniqueCount="197">
  <si>
    <t>Device ID Number:</t>
  </si>
  <si>
    <t>Process Description:</t>
  </si>
  <si>
    <t/>
  </si>
  <si>
    <t>No. of Devices:</t>
  </si>
  <si>
    <t>Process Equipment Description:</t>
  </si>
  <si>
    <t>Fuel Type:</t>
  </si>
  <si>
    <t>Process Units:</t>
  </si>
  <si>
    <t>1000 gal</t>
  </si>
  <si>
    <t>NA</t>
  </si>
  <si>
    <t>Control Equipment:</t>
  </si>
  <si>
    <t>Control Type:</t>
  </si>
  <si>
    <t>Estimation Method:</t>
  </si>
  <si>
    <t>Yearly Emis. Est. Equation: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</si>
  <si>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</si>
  <si>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>Max Hourly Emis. Est. Equation: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</si>
  <si>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</si>
  <si>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 xml:space="preserve">Parameter Symbols/Names </t>
  </si>
  <si>
    <t>Values</t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</si>
  <si>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Yearly Amount of Fuel Burned</t>
    </r>
  </si>
  <si>
    <t>1000gal</t>
  </si>
  <si>
    <r>
      <t>F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0"/>
      </rPr>
      <t xml:space="preserve"> = Maximum Hourly Amount of Fuel Burned</t>
    </r>
  </si>
  <si>
    <t>None</t>
  </si>
  <si>
    <t>Process Operation Schedule</t>
  </si>
  <si>
    <t>hours/day</t>
  </si>
  <si>
    <t>days/week</t>
  </si>
  <si>
    <t>Emittent</t>
  </si>
  <si>
    <t>Emittent ID</t>
  </si>
  <si>
    <t>Emission</t>
  </si>
  <si>
    <t xml:space="preserve">Species Name </t>
  </si>
  <si>
    <t>(CAS Number)</t>
  </si>
  <si>
    <t>Emissions</t>
  </si>
  <si>
    <t>lbs/1000gal</t>
  </si>
  <si>
    <t>(lbs/yr)</t>
  </si>
  <si>
    <t>SO2</t>
  </si>
  <si>
    <t>Criteria</t>
  </si>
  <si>
    <t>NOx</t>
  </si>
  <si>
    <t>CO</t>
  </si>
  <si>
    <t>PM</t>
  </si>
  <si>
    <t>VOC</t>
  </si>
  <si>
    <t>HCL</t>
  </si>
  <si>
    <t>Arsenic</t>
  </si>
  <si>
    <t>Lead</t>
  </si>
  <si>
    <t>Mercury</t>
  </si>
  <si>
    <t>Nickel</t>
  </si>
  <si>
    <t>Selenium</t>
  </si>
  <si>
    <t>Zinc</t>
  </si>
  <si>
    <t>Benzene</t>
  </si>
  <si>
    <t>Formaldehyde</t>
  </si>
  <si>
    <t xml:space="preserve"> </t>
  </si>
  <si>
    <t>Factor</t>
  </si>
  <si>
    <t>MFR</t>
  </si>
  <si>
    <t>Size</t>
  </si>
  <si>
    <t>(Btu/hr)</t>
  </si>
  <si>
    <t>(kW)</t>
  </si>
  <si>
    <t>Pollutant</t>
  </si>
  <si>
    <t>EF</t>
  </si>
  <si>
    <t>(Btu/gal)</t>
  </si>
  <si>
    <t>Oil-fired</t>
  </si>
  <si>
    <r>
      <t>Annual</t>
    </r>
    <r>
      <rPr>
        <b/>
        <vertAlign val="superscript"/>
        <sz val="10"/>
        <rFont val="Arial"/>
        <family val="2"/>
      </rPr>
      <t>(1)</t>
    </r>
  </si>
  <si>
    <t>week/yr</t>
  </si>
  <si>
    <t xml:space="preserve">Substance </t>
  </si>
  <si>
    <t>Air Toxic</t>
  </si>
  <si>
    <t>CAS No.</t>
  </si>
  <si>
    <t>Rule 1401</t>
  </si>
  <si>
    <t>Category</t>
  </si>
  <si>
    <t>Listed Air</t>
  </si>
  <si>
    <t>Toxic (Y/N)</t>
  </si>
  <si>
    <t>Y</t>
  </si>
  <si>
    <t>N</t>
  </si>
  <si>
    <t>PAH</t>
  </si>
  <si>
    <t>Acenaphthene (PAH)</t>
  </si>
  <si>
    <t>Acenaphthylene (PAH)</t>
  </si>
  <si>
    <t>Anthracene (PAH)</t>
  </si>
  <si>
    <t>Benz(a)anthracene (PAH)</t>
  </si>
  <si>
    <t>Benzo(a)pyrene (PAH)</t>
  </si>
  <si>
    <t>Benzo(b)fluoranthene (PAH)</t>
  </si>
  <si>
    <t>Benzo(g,h,i)perylene (PAH)</t>
  </si>
  <si>
    <t>Benzo(k)fluoranthene (PAH)</t>
  </si>
  <si>
    <t>Chrysene (PAH)</t>
  </si>
  <si>
    <t>Dibenz(a,h)anthracene (PAH)</t>
  </si>
  <si>
    <t>Fluoranthene (PAH)</t>
  </si>
  <si>
    <t>Fluorene (PAH)</t>
  </si>
  <si>
    <t>Indeno(1,2,3-cd)pyrene (PAH)</t>
  </si>
  <si>
    <t>Naphthalene (PAH)</t>
  </si>
  <si>
    <t>Phenanthrene PAH)</t>
  </si>
  <si>
    <t>Pyrene (PAH)</t>
  </si>
  <si>
    <t>Metal</t>
  </si>
  <si>
    <t>Benzo(b+k)fluoranthene (PAH)</t>
  </si>
  <si>
    <t>Diox/Furan</t>
  </si>
  <si>
    <t>Dioxin: 4D Total</t>
  </si>
  <si>
    <t>Dioxin: 5D Total</t>
  </si>
  <si>
    <t>Dioxin: 6D Total</t>
  </si>
  <si>
    <t>Dioxin: 7D Total</t>
  </si>
  <si>
    <t xml:space="preserve">Dioxin: 8D </t>
  </si>
  <si>
    <t>Halogens</t>
  </si>
  <si>
    <t>Furan: 4F Total</t>
  </si>
  <si>
    <t>Furan: 5F Total</t>
  </si>
  <si>
    <t>Furan: 6F Total</t>
  </si>
  <si>
    <t>Furan: 7F Total</t>
  </si>
  <si>
    <t>Furan: 8F</t>
  </si>
  <si>
    <t>Metals</t>
  </si>
  <si>
    <t>Managanese</t>
  </si>
  <si>
    <t>---</t>
  </si>
  <si>
    <t>Cadmium</t>
  </si>
  <si>
    <t>Beryllium</t>
  </si>
  <si>
    <t>Chromium (Hex)</t>
  </si>
  <si>
    <t>Chromium (total)</t>
  </si>
  <si>
    <t>Copper</t>
  </si>
  <si>
    <t>Fuel</t>
  </si>
  <si>
    <t>(Mgal/hr)</t>
  </si>
  <si>
    <t>(lb/MMBtu)</t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</si>
  <si>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</si>
  <si>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(lb/Mgal)</t>
  </si>
  <si>
    <t>(1)  Specification provided by LA DWP from Request for Proposal dated September 25, 2000 and</t>
  </si>
  <si>
    <t xml:space="preserve">      S &amp; S Energy Products' Specifications sheet.</t>
  </si>
  <si>
    <t>(grams/sec)</t>
  </si>
  <si>
    <t>Emission Factors</t>
  </si>
  <si>
    <t>CARB Air Toxic Emission Factors</t>
  </si>
  <si>
    <t>DEVELOPMENT OF CRITERIA POLLUTANT EMISSON FACTORS</t>
  </si>
  <si>
    <t>CARB AIR TOXICS EMISSION FACTORS</t>
  </si>
  <si>
    <t>Mean Emission</t>
  </si>
  <si>
    <t>(lbs/MGAL)</t>
  </si>
  <si>
    <t>(No. 2 Diesel Fuel Use by the Generator Set)</t>
  </si>
  <si>
    <r>
      <t>1.  The Black Start Generator Set is a 565 kW diesel unit.  It provides the power to start one combustion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</si>
  <si>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PM10</t>
  </si>
  <si>
    <t>(2) AP-42, Section 3.3 Gasoline and Diesel Industrial Engines.</t>
  </si>
  <si>
    <r>
      <t xml:space="preserve">HHV </t>
    </r>
    <r>
      <rPr>
        <b/>
        <vertAlign val="superscript"/>
        <sz val="10"/>
        <rFont val="Arial"/>
        <family val="2"/>
      </rPr>
      <t>(2)</t>
    </r>
  </si>
  <si>
    <t>Acrolein</t>
  </si>
  <si>
    <t>1,3-Butadiene</t>
  </si>
  <si>
    <t>SVOC</t>
  </si>
  <si>
    <t>Benzaldehyde</t>
  </si>
  <si>
    <t>Propylene</t>
  </si>
  <si>
    <t>Toluene</t>
  </si>
  <si>
    <t>Xylene, Total</t>
  </si>
  <si>
    <t>Sulfur</t>
  </si>
  <si>
    <t>Content</t>
  </si>
  <si>
    <t>(lbs/MMBtu)</t>
  </si>
  <si>
    <t xml:space="preserve">SO2  </t>
  </si>
  <si>
    <t>1.01S</t>
  </si>
  <si>
    <t>Black Start Diesel Generator Set</t>
  </si>
  <si>
    <t>565 kW Diesel Generator Set</t>
  </si>
  <si>
    <t>BLACK START GENERATOR SET</t>
  </si>
  <si>
    <t>No. 2. Diesel Fuel</t>
  </si>
  <si>
    <t>EF = Emission Factor</t>
  </si>
  <si>
    <t>See Below</t>
  </si>
  <si>
    <t>Air Toxics Emission factors are from California Air Resources Board's latest air toxics data.</t>
  </si>
  <si>
    <r>
      <t>2.  The diesel fuel will have a HHV of 139,000 Btu/gal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0"/>
      </rPr>
      <t xml:space="preserve"> and an estimated LHV of 126,000 Btu/gal.</t>
    </r>
  </si>
  <si>
    <r>
      <t xml:space="preserve">4.  The operating time for the Black Start Generator Set should not exceed 30 minutes. </t>
    </r>
    <r>
      <rPr>
        <vertAlign val="superscript"/>
        <sz val="10"/>
        <rFont val="Arial"/>
        <family val="2"/>
      </rPr>
      <t>(3)</t>
    </r>
  </si>
  <si>
    <t>Mgal</t>
  </si>
  <si>
    <t>(lbs)</t>
  </si>
  <si>
    <t xml:space="preserve"> Max</t>
  </si>
  <si>
    <t>Operating</t>
  </si>
  <si>
    <t>DWP HARBOR AND VALLEY STATIONS</t>
  </si>
  <si>
    <t>FOR THE BLACK START GENERATOR SET AT THE HARBOR AND VALLEY PLANTS</t>
  </si>
  <si>
    <t>Stack Exit Velocity</t>
  </si>
  <si>
    <t>Stack Inside Diameter</t>
  </si>
  <si>
    <t>Stack Height</t>
  </si>
  <si>
    <t>(FT)</t>
  </si>
  <si>
    <t>(FT/SEC)</t>
  </si>
  <si>
    <t>(M/SEC)</t>
  </si>
  <si>
    <t>(M)</t>
  </si>
  <si>
    <r>
      <t xml:space="preserve">3.  The efficiency is 40% and the generator will be tested monthly. </t>
    </r>
    <r>
      <rPr>
        <vertAlign val="superscript"/>
        <sz val="10"/>
        <rFont val="Arial"/>
        <family val="2"/>
      </rPr>
      <t>(3)</t>
    </r>
  </si>
  <si>
    <r>
      <t>Stack Inside Diameter</t>
    </r>
    <r>
      <rPr>
        <vertAlign val="superscript"/>
        <sz val="10"/>
        <rFont val="Arial"/>
        <family val="2"/>
      </rPr>
      <t>(3)</t>
    </r>
  </si>
  <si>
    <r>
      <t xml:space="preserve">Stack Height </t>
    </r>
    <r>
      <rPr>
        <vertAlign val="superscript"/>
        <sz val="10"/>
        <rFont val="Arial"/>
        <family val="2"/>
      </rPr>
      <t>(3)</t>
    </r>
  </si>
  <si>
    <t>Lean Burn emission factors selected.</t>
  </si>
  <si>
    <r>
      <t xml:space="preserve">6.  The stack temperature is 906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F. </t>
    </r>
    <r>
      <rPr>
        <vertAlign val="superscript"/>
        <sz val="10"/>
        <rFont val="Arial"/>
        <family val="2"/>
      </rPr>
      <t>(4)</t>
    </r>
  </si>
  <si>
    <r>
      <t>5.  The maxumum fuel use is 44.5 gallons per hour and the stack gas flow rate is 5014 ACFM.</t>
    </r>
    <r>
      <rPr>
        <vertAlign val="superscript"/>
        <sz val="10"/>
        <rFont val="Arial"/>
        <family val="2"/>
      </rPr>
      <t>(4)</t>
    </r>
  </si>
  <si>
    <t xml:space="preserve">Maximum Firing Rate = </t>
  </si>
  <si>
    <t>gal/hr</t>
  </si>
  <si>
    <t xml:space="preserve">Fuel Consumption Rate for Black Start Test and CT Start-up = </t>
  </si>
  <si>
    <t>Horsepower =</t>
  </si>
  <si>
    <t>Calculate NOx Emissions</t>
  </si>
  <si>
    <t>NOx = 6.9 grams/bhp-hr x hp/(454 x fuel)</t>
  </si>
  <si>
    <t>HP</t>
  </si>
  <si>
    <t>(gal/hr)</t>
  </si>
  <si>
    <t>(grams/bhp)</t>
  </si>
  <si>
    <t>(lbs/Mgal)</t>
  </si>
  <si>
    <t>(7) Emission Factor from AP-42, Table 3.1-2a.  AP-42, Section 3.3 does not address sulfur content.</t>
  </si>
  <si>
    <t>(8) Maximum value for No. 2 Diesel Oil.</t>
  </si>
  <si>
    <t>(4) Information provided by LA DWP fax to Krishna Nand from Bruce Moore (Caterpillar Data)</t>
  </si>
  <si>
    <t>(5) Information from Matt Lambert of Caterpillar provided on 11-02-00.</t>
  </si>
  <si>
    <r>
      <t xml:space="preserve">EL </t>
    </r>
    <r>
      <rPr>
        <b/>
        <vertAlign val="superscript"/>
        <sz val="10"/>
        <rFont val="Arial"/>
        <family val="2"/>
      </rPr>
      <t xml:space="preserve">(6) </t>
    </r>
  </si>
  <si>
    <r>
      <t xml:space="preserve">(wt %) </t>
    </r>
    <r>
      <rPr>
        <b/>
        <vertAlign val="superscript"/>
        <sz val="10"/>
        <rFont val="Arial"/>
        <family val="2"/>
      </rPr>
      <t>(7)</t>
    </r>
  </si>
  <si>
    <t>Stack Gas Flow</t>
  </si>
  <si>
    <t>(ACFM)</t>
  </si>
  <si>
    <t>DIESEL RECIPROCATING ENGINE</t>
  </si>
  <si>
    <t>ALTERNATIVE STACK GAS DISCHARGE THROUGH CT STACK - NONE OPERATION OF CT</t>
  </si>
  <si>
    <t>ALTERNATIVE STACK GAS DISCHARGE THROUGH CT STACK - OPERATION OF CT</t>
  </si>
  <si>
    <r>
      <t xml:space="preserve">STACK TEMPERATURE 906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</si>
  <si>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r>
      <t xml:space="preserve">Stack Temperature  824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F at Valley and 841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 at Harbor</t>
    </r>
  </si>
  <si>
    <t>Valley Stack Gas Flow</t>
  </si>
  <si>
    <t>Harbor Stack Gas Flow</t>
  </si>
  <si>
    <t>(3) Information provided by LA DWP in an e-mail to Krishna Nand from R. Radmaker on 10-27-00 and 11-01-00.</t>
  </si>
  <si>
    <r>
      <t>(6) Emission Factors in lb/MMBtu is from AP-42, Table 3.3-1. 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factor from this table not used. </t>
    </r>
  </si>
  <si>
    <r>
      <t>Emission Factor for Sulfur Dioxide 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  <r>
      <rPr>
        <vertAlign val="superscript"/>
        <sz val="10"/>
        <rFont val="Arial"/>
        <family val="2"/>
      </rPr>
      <t>(7)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</si>
  <si>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vertAlign val="superscript"/>
        <sz val="10"/>
        <rFont val="Arial"/>
        <family val="2"/>
      </rPr>
      <t>(6)(7)</t>
    </r>
  </si>
  <si>
    <r>
      <t xml:space="preserve">7.  The NOx emission rate is 6.9 grams/bhp-hr. </t>
    </r>
    <r>
      <rPr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</si>
</sst>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0" fontId="3" fillId="33" borderId="15" xfId="0" applyFont="1" applyFill="1" applyBorder="1" applyAlignment="1" applyProtection="1">
      <alignment horizontal="centerContinuous"/>
      <protection/>
    </xf>
    <xf numFmtId="0" fontId="4" fillId="33" borderId="16" xfId="0" applyFont="1" applyFill="1" applyBorder="1" applyAlignment="1" applyProtection="1">
      <alignment horizontal="centerContinuous"/>
      <protection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2" fillId="34" borderId="10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4" xfId="0" applyFill="1" applyBorder="1" applyAlignment="1" quotePrefix="1">
      <alignment/>
    </xf>
    <xf numFmtId="0" fontId="2" fillId="34" borderId="15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 applyProtection="1">
      <alignment horizontal="left"/>
      <protection/>
    </xf>
    <xf numFmtId="0" fontId="0" fillId="0" borderId="19" xfId="0" applyBorder="1" applyAlignment="1">
      <alignment horizontal="centerContinuous"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1" fontId="0" fillId="0" borderId="0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11" fontId="0" fillId="0" borderId="28" xfId="0" applyNumberFormat="1" applyBorder="1" applyAlignment="1">
      <alignment horizontal="center"/>
    </xf>
    <xf numFmtId="11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 quotePrefix="1">
      <alignment horizontal="center"/>
    </xf>
    <xf numFmtId="11" fontId="0" fillId="0" borderId="31" xfId="0" applyNumberFormat="1" applyBorder="1" applyAlignment="1">
      <alignment horizontal="center"/>
    </xf>
    <xf numFmtId="11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1" fontId="0" fillId="0" borderId="35" xfId="0" applyNumberFormat="1" applyBorder="1" applyAlignment="1">
      <alignment horizontal="center"/>
    </xf>
    <xf numFmtId="11" fontId="0" fillId="0" borderId="36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11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1" fontId="8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66" fontId="0" fillId="0" borderId="0" xfId="0" applyNumberForma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2" fillId="0" borderId="28" xfId="0" applyNumberFormat="1" applyFont="1" applyBorder="1" applyAlignment="1" applyProtection="1">
      <alignment horizontal="center"/>
      <protection/>
    </xf>
    <xf numFmtId="2" fontId="2" fillId="0" borderId="31" xfId="0" applyNumberFormat="1" applyFont="1" applyBorder="1" applyAlignment="1" applyProtection="1">
      <alignment horizont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45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center"/>
      <protection/>
    </xf>
    <xf numFmtId="2" fontId="2" fillId="0" borderId="32" xfId="0" applyNumberFormat="1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49" xfId="0" applyFont="1" applyBorder="1" applyAlignment="1" applyProtection="1">
      <alignment horizontal="center"/>
      <protection/>
    </xf>
    <xf numFmtId="11" fontId="0" fillId="0" borderId="45" xfId="0" applyNumberFormat="1" applyBorder="1" applyAlignment="1">
      <alignment horizontal="center"/>
    </xf>
    <xf numFmtId="11" fontId="0" fillId="0" borderId="49" xfId="0" applyNumberFormat="1" applyBorder="1" applyAlignment="1">
      <alignment horizontal="center"/>
    </xf>
    <xf numFmtId="11" fontId="0" fillId="0" borderId="50" xfId="0" applyNumberFormat="1" applyBorder="1" applyAlignment="1">
      <alignment horizontal="center"/>
    </xf>
    <xf numFmtId="0" fontId="0" fillId="1" borderId="42" xfId="0" applyFill="1" applyBorder="1" applyAlignment="1">
      <alignment/>
    </xf>
    <xf numFmtId="0" fontId="0" fillId="1" borderId="43" xfId="0" applyFill="1" applyBorder="1" applyAlignment="1">
      <alignment/>
    </xf>
    <xf numFmtId="0" fontId="0" fillId="1" borderId="44" xfId="0" applyFill="1" applyBorder="1" applyAlignment="1">
      <alignment/>
    </xf>
    <xf numFmtId="0" fontId="0" fillId="1" borderId="13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4" xfId="0" applyFill="1" applyBorder="1" applyAlignment="1">
      <alignment/>
    </xf>
    <xf numFmtId="0" fontId="0" fillId="1" borderId="51" xfId="0" applyFill="1" applyBorder="1" applyAlignment="1">
      <alignment/>
    </xf>
    <xf numFmtId="0" fontId="0" fillId="1" borderId="52" xfId="0" applyFill="1" applyBorder="1" applyAlignment="1">
      <alignment/>
    </xf>
    <xf numFmtId="0" fontId="0" fillId="1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55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center"/>
      <protection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8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69" xfId="0" applyFont="1" applyBorder="1" applyAlignment="1">
      <alignment/>
    </xf>
    <xf numFmtId="0" fontId="0" fillId="0" borderId="45" xfId="0" applyBorder="1" applyAlignment="1" quotePrefix="1">
      <alignment horizontal="center"/>
    </xf>
    <xf numFmtId="0" fontId="0" fillId="0" borderId="68" xfId="0" applyBorder="1" applyAlignment="1">
      <alignment horizontal="center"/>
    </xf>
    <xf numFmtId="0" fontId="0" fillId="0" borderId="49" xfId="0" applyBorder="1" applyAlignment="1" quotePrefix="1">
      <alignment horizontal="center"/>
    </xf>
    <xf numFmtId="0" fontId="0" fillId="0" borderId="69" xfId="0" applyBorder="1" applyAlignment="1">
      <alignment horizontal="center"/>
    </xf>
    <xf numFmtId="0" fontId="0" fillId="0" borderId="50" xfId="0" applyBorder="1" applyAlignment="1" quotePrefix="1">
      <alignment horizontal="center"/>
    </xf>
    <xf numFmtId="0" fontId="0" fillId="0" borderId="70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11" fontId="0" fillId="0" borderId="32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/>
    </xf>
    <xf numFmtId="11" fontId="0" fillId="0" borderId="36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1" borderId="37" xfId="0" applyFont="1" applyFill="1" applyBorder="1" applyAlignment="1">
      <alignment horizontal="center"/>
    </xf>
    <xf numFmtId="0" fontId="3" fillId="1" borderId="38" xfId="0" applyFont="1" applyFill="1" applyBorder="1" applyAlignment="1">
      <alignment horizontal="center"/>
    </xf>
    <xf numFmtId="0" fontId="3" fillId="1" borderId="39" xfId="0" applyFont="1" applyFill="1" applyBorder="1" applyAlignment="1">
      <alignment horizontal="center"/>
    </xf>
    <xf numFmtId="0" fontId="11" fillId="1" borderId="40" xfId="0" applyFont="1" applyFill="1" applyBorder="1" applyAlignment="1">
      <alignment horizontal="center"/>
    </xf>
    <xf numFmtId="0" fontId="11" fillId="1" borderId="0" xfId="0" applyFont="1" applyFill="1" applyBorder="1" applyAlignment="1">
      <alignment horizontal="center"/>
    </xf>
    <xf numFmtId="0" fontId="11" fillId="1" borderId="41" xfId="0" applyFont="1" applyFill="1" applyBorder="1" applyAlignment="1">
      <alignment horizontal="center"/>
    </xf>
    <xf numFmtId="0" fontId="3" fillId="1" borderId="40" xfId="0" applyFont="1" applyFill="1" applyBorder="1" applyAlignment="1">
      <alignment horizontal="center"/>
    </xf>
    <xf numFmtId="0" fontId="3" fillId="1" borderId="0" xfId="0" applyFont="1" applyFill="1" applyBorder="1" applyAlignment="1">
      <alignment horizontal="center"/>
    </xf>
    <xf numFmtId="0" fontId="3" fillId="1" borderId="4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123825</xdr:rowOff>
    </xdr:from>
    <xdr:to>
      <xdr:col>7</xdr:col>
      <xdr:colOff>742950</xdr:colOff>
      <xdr:row>62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9477375"/>
          <a:ext cx="6810375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91</xdr:row>
      <xdr:rowOff>0</xdr:rowOff>
    </xdr:from>
    <xdr:to>
      <xdr:col>7</xdr:col>
      <xdr:colOff>0</xdr:colOff>
      <xdr:row>91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16106775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1/nonaqmd/ladwp/Final_EIR/valst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k"/>
    </sheetNames>
    <sheetDataSet>
      <sheetData sheetId="0">
        <row r="33">
          <cell r="H33">
            <v>552799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75" zoomScaleNormal="75" zoomScalePageLayoutView="0" workbookViewId="0" topLeftCell="A10">
      <selection activeCell="G35" sqref="G35"/>
    </sheetView>
  </sheetViews>
  <sheetFormatPr defaultColWidth="9.140625" defaultRowHeight="12.75"/>
  <cols>
    <col min="1" max="1" width="29.7109375" style="82" customWidth="1"/>
    <col min="2" max="2" width="12.7109375" style="0" customWidth="1"/>
    <col min="3" max="4" width="6.7109375" style="0" customWidth="1"/>
    <col min="5" max="8" width="11.7109375" style="0" customWidth="1"/>
  </cols>
  <sheetData>
    <row r="1" spans="1:8" ht="7.5" customHeight="1" thickTop="1">
      <c r="A1" s="1"/>
      <c r="B1" s="2"/>
      <c r="C1" s="2"/>
      <c r="D1" s="2"/>
      <c r="E1" s="3"/>
      <c r="F1" s="3"/>
      <c r="G1" s="3"/>
      <c r="H1" s="4"/>
    </row>
    <row r="2" spans="1:8" ht="17.25">
      <c r="A2" s="5" t="s">
        <v>152</v>
      </c>
      <c r="B2" s="6"/>
      <c r="C2" s="6"/>
      <c r="D2" s="6"/>
      <c r="E2" s="7"/>
      <c r="F2" s="7"/>
      <c r="G2" s="7"/>
      <c r="H2" s="8"/>
    </row>
    <row r="3" spans="1:8" ht="17.25">
      <c r="A3" s="5" t="s">
        <v>141</v>
      </c>
      <c r="B3" s="6"/>
      <c r="C3" s="6"/>
      <c r="D3" s="6"/>
      <c r="E3" s="7"/>
      <c r="F3" s="7"/>
      <c r="G3" s="7"/>
      <c r="H3" s="8"/>
    </row>
    <row r="4" spans="1:8" ht="24.75" customHeight="1" thickBot="1">
      <c r="A4" s="9" t="s">
        <v>117</v>
      </c>
      <c r="B4" s="10"/>
      <c r="C4" s="10"/>
      <c r="D4" s="10"/>
      <c r="E4" s="11"/>
      <c r="F4" s="11"/>
      <c r="G4" s="11"/>
      <c r="H4" s="12"/>
    </row>
    <row r="5" spans="1:8" ht="7.5" customHeight="1" thickTop="1">
      <c r="A5" s="13"/>
      <c r="B5" s="14"/>
      <c r="C5" s="14"/>
      <c r="D5" s="14"/>
      <c r="E5" s="15"/>
      <c r="F5" s="15"/>
      <c r="G5" s="15"/>
      <c r="H5" s="16"/>
    </row>
    <row r="6" spans="1:8" ht="12.75">
      <c r="A6" s="17" t="s">
        <v>0</v>
      </c>
      <c r="B6" s="18" t="s">
        <v>139</v>
      </c>
      <c r="C6" s="18"/>
      <c r="D6" s="18"/>
      <c r="E6" s="19"/>
      <c r="F6" s="20"/>
      <c r="G6" s="20"/>
      <c r="H6" s="21"/>
    </row>
    <row r="7" spans="1:8" ht="12.75" hidden="1">
      <c r="A7" s="17" t="s">
        <v>1</v>
      </c>
      <c r="B7" s="23" t="s">
        <v>2</v>
      </c>
      <c r="C7" s="18"/>
      <c r="D7" s="18"/>
      <c r="E7" s="20"/>
      <c r="F7" s="24"/>
      <c r="G7" s="24"/>
      <c r="H7" s="22"/>
    </row>
    <row r="8" spans="1:8" ht="12.75">
      <c r="A8" s="17" t="s">
        <v>3</v>
      </c>
      <c r="B8" s="18">
        <v>1</v>
      </c>
      <c r="C8" s="18"/>
      <c r="D8" s="18"/>
      <c r="E8" s="20"/>
      <c r="F8" s="20"/>
      <c r="G8" s="20"/>
      <c r="H8" s="22"/>
    </row>
    <row r="9" spans="1:8" ht="12.75">
      <c r="A9" s="17" t="s">
        <v>4</v>
      </c>
      <c r="B9" s="20" t="s">
        <v>140</v>
      </c>
      <c r="C9" s="18"/>
      <c r="D9" s="18"/>
      <c r="E9" s="20"/>
      <c r="F9" s="20"/>
      <c r="G9" s="20"/>
      <c r="H9" s="22"/>
    </row>
    <row r="10" spans="1:8" ht="12.75">
      <c r="A10" s="17" t="s">
        <v>5</v>
      </c>
      <c r="B10" s="18" t="s">
        <v>142</v>
      </c>
      <c r="C10" s="18"/>
      <c r="D10" s="18"/>
      <c r="E10" s="20"/>
      <c r="F10" s="20"/>
      <c r="G10" s="20"/>
      <c r="H10" s="22"/>
    </row>
    <row r="11" spans="1:8" ht="12.75">
      <c r="A11" s="17" t="s">
        <v>6</v>
      </c>
      <c r="B11" s="18" t="s">
        <v>7</v>
      </c>
      <c r="C11" s="18"/>
      <c r="D11" s="18"/>
      <c r="E11" s="19" t="s">
        <v>48</v>
      </c>
      <c r="F11" s="20"/>
      <c r="G11" s="20"/>
      <c r="H11" s="25"/>
    </row>
    <row r="12" spans="1:8" ht="7.5" customHeight="1" thickBot="1">
      <c r="A12" s="26"/>
      <c r="B12" s="27"/>
      <c r="C12" s="27"/>
      <c r="D12" s="27"/>
      <c r="E12" s="28"/>
      <c r="F12" s="28"/>
      <c r="G12" s="28"/>
      <c r="H12" s="29"/>
    </row>
    <row r="13" spans="1:8" ht="7.5" customHeight="1" thickTop="1">
      <c r="A13" s="30"/>
      <c r="B13" s="31"/>
      <c r="C13" s="31"/>
      <c r="D13" s="31"/>
      <c r="E13" s="31"/>
      <c r="F13" s="31"/>
      <c r="G13" s="31"/>
      <c r="H13" s="32"/>
    </row>
    <row r="14" spans="1:8" ht="12.75">
      <c r="A14" s="33" t="s">
        <v>9</v>
      </c>
      <c r="B14" s="34" t="s">
        <v>21</v>
      </c>
      <c r="C14" s="34"/>
      <c r="D14" s="34"/>
      <c r="E14" s="34"/>
      <c r="F14" s="34"/>
      <c r="G14" s="34"/>
      <c r="H14" s="35"/>
    </row>
    <row r="15" spans="1:8" ht="12.75">
      <c r="A15" s="33" t="s">
        <v>10</v>
      </c>
      <c r="B15" s="36"/>
      <c r="D15" s="36"/>
      <c r="E15" s="34"/>
      <c r="F15" s="34"/>
      <c r="G15" s="34"/>
      <c r="H15" s="35"/>
    </row>
    <row r="16" spans="1:8" ht="12.75">
      <c r="A16" s="33" t="s">
        <v>11</v>
      </c>
      <c r="B16" s="36" t="s">
        <v>116</v>
      </c>
      <c r="C16" s="36"/>
      <c r="D16" s="36"/>
      <c r="E16" s="34"/>
      <c r="F16" s="34"/>
      <c r="G16" s="34"/>
      <c r="H16" s="35"/>
    </row>
    <row r="17" spans="1:8" ht="15">
      <c r="A17" s="33" t="s">
        <v>12</v>
      </c>
      <c r="B17" s="34" t="s">
        <v>13</v>
      </c>
      <c r="C17" s="34"/>
      <c r="D17" s="34"/>
      <c r="E17" s="34"/>
      <c r="F17" s="34"/>
      <c r="G17" s="34"/>
      <c r="H17" s="35"/>
    </row>
    <row r="18" spans="1:8" ht="15">
      <c r="A18" s="33" t="s">
        <v>14</v>
      </c>
      <c r="B18" s="34" t="s">
        <v>15</v>
      </c>
      <c r="C18" s="34"/>
      <c r="D18" s="34"/>
      <c r="E18" s="34"/>
      <c r="F18" s="34"/>
      <c r="G18" s="34"/>
      <c r="H18" s="35"/>
    </row>
    <row r="19" spans="1:8" ht="7.5" customHeight="1" thickBot="1">
      <c r="A19" s="37"/>
      <c r="B19" s="38"/>
      <c r="C19" s="38"/>
      <c r="D19" s="38"/>
      <c r="E19" s="38"/>
      <c r="F19" s="38"/>
      <c r="G19" s="38"/>
      <c r="H19" s="39"/>
    </row>
    <row r="20" spans="1:8" ht="18" customHeight="1" thickBot="1" thickTop="1">
      <c r="A20" s="40" t="s">
        <v>16</v>
      </c>
      <c r="B20" s="41"/>
      <c r="C20" s="41"/>
      <c r="D20" s="41"/>
      <c r="E20" s="41"/>
      <c r="F20" s="42" t="s">
        <v>17</v>
      </c>
      <c r="G20" s="42"/>
      <c r="H20" s="43"/>
    </row>
    <row r="21" spans="1:8" ht="7.5" customHeight="1" thickTop="1">
      <c r="A21" s="30"/>
      <c r="B21" s="31"/>
      <c r="C21" s="31"/>
      <c r="D21" s="31"/>
      <c r="E21" s="31"/>
      <c r="F21" s="31"/>
      <c r="G21" s="31"/>
      <c r="H21" s="32"/>
    </row>
    <row r="22" spans="1:8" ht="15">
      <c r="A22" s="33" t="s">
        <v>18</v>
      </c>
      <c r="B22" s="34"/>
      <c r="C22" s="34"/>
      <c r="D22" s="34"/>
      <c r="E22" s="34"/>
      <c r="F22" s="92" t="s">
        <v>8</v>
      </c>
      <c r="G22" s="34" t="s">
        <v>19</v>
      </c>
      <c r="H22" s="35"/>
    </row>
    <row r="23" spans="1:8" ht="15">
      <c r="A23" s="33" t="s">
        <v>20</v>
      </c>
      <c r="B23" s="34"/>
      <c r="C23" s="34"/>
      <c r="D23" s="34"/>
      <c r="E23" s="34"/>
      <c r="F23" s="87">
        <f>'EF Criteria'!E27</f>
        <v>0.022</v>
      </c>
      <c r="G23" s="34" t="s">
        <v>19</v>
      </c>
      <c r="H23" s="35"/>
    </row>
    <row r="24" spans="1:8" ht="12.75">
      <c r="A24" s="33" t="s">
        <v>143</v>
      </c>
      <c r="B24" s="34"/>
      <c r="C24" s="34"/>
      <c r="D24" s="34"/>
      <c r="E24" s="34"/>
      <c r="F24" s="44" t="s">
        <v>144</v>
      </c>
      <c r="G24" s="34"/>
      <c r="H24" s="35"/>
    </row>
    <row r="25" spans="1:8" ht="12.75">
      <c r="A25" s="33"/>
      <c r="B25" s="34"/>
      <c r="C25" s="34"/>
      <c r="D25" s="34"/>
      <c r="E25" s="34"/>
      <c r="F25" s="44"/>
      <c r="G25" s="34"/>
      <c r="H25" s="35"/>
    </row>
    <row r="26" spans="1:8" ht="12.75">
      <c r="A26" s="33" t="s">
        <v>22</v>
      </c>
      <c r="B26" s="34"/>
      <c r="C26" s="34"/>
      <c r="D26" s="34"/>
      <c r="E26" s="34"/>
      <c r="F26" s="92">
        <v>0.5</v>
      </c>
      <c r="G26" s="34" t="s">
        <v>23</v>
      </c>
      <c r="H26" s="35"/>
    </row>
    <row r="27" spans="1:8" ht="12.75">
      <c r="A27" s="46"/>
      <c r="B27" s="34"/>
      <c r="C27" s="34"/>
      <c r="D27" s="34"/>
      <c r="E27" s="34"/>
      <c r="F27" s="45">
        <v>1</v>
      </c>
      <c r="G27" s="34" t="s">
        <v>24</v>
      </c>
      <c r="H27" s="35"/>
    </row>
    <row r="28" spans="1:8" ht="12.75">
      <c r="A28" s="46"/>
      <c r="B28" s="34"/>
      <c r="C28" s="34"/>
      <c r="D28" s="34"/>
      <c r="E28" s="34"/>
      <c r="F28" s="47">
        <v>12</v>
      </c>
      <c r="G28" s="36" t="s">
        <v>59</v>
      </c>
      <c r="H28" s="48"/>
    </row>
    <row r="29" spans="1:8" ht="7.5" customHeight="1" thickBot="1">
      <c r="A29" s="37"/>
      <c r="B29" s="38"/>
      <c r="C29" s="38"/>
      <c r="D29" s="38"/>
      <c r="E29" s="38"/>
      <c r="F29" s="38"/>
      <c r="G29" s="38"/>
      <c r="H29" s="39"/>
    </row>
    <row r="30" spans="1:8" ht="15.75" thickTop="1">
      <c r="A30" s="49" t="s">
        <v>25</v>
      </c>
      <c r="B30" s="50" t="s">
        <v>26</v>
      </c>
      <c r="C30" s="154"/>
      <c r="D30" s="50"/>
      <c r="E30" s="51" t="s">
        <v>27</v>
      </c>
      <c r="F30" s="151" t="s">
        <v>150</v>
      </c>
      <c r="G30" s="151" t="s">
        <v>151</v>
      </c>
      <c r="H30" s="115" t="s">
        <v>58</v>
      </c>
    </row>
    <row r="31" spans="1:8" ht="12.75">
      <c r="A31" s="52" t="s">
        <v>28</v>
      </c>
      <c r="B31" s="53" t="s">
        <v>29</v>
      </c>
      <c r="C31" s="155"/>
      <c r="D31" s="53"/>
      <c r="E31" s="54" t="s">
        <v>49</v>
      </c>
      <c r="F31" s="152" t="s">
        <v>30</v>
      </c>
      <c r="G31" s="152" t="s">
        <v>30</v>
      </c>
      <c r="H31" s="116" t="s">
        <v>57</v>
      </c>
    </row>
    <row r="32" spans="1:8" ht="13.5" thickBot="1">
      <c r="A32" s="56"/>
      <c r="B32" s="57"/>
      <c r="C32" s="156"/>
      <c r="D32" s="57"/>
      <c r="E32" s="58" t="s">
        <v>31</v>
      </c>
      <c r="F32" s="153" t="s">
        <v>149</v>
      </c>
      <c r="G32" s="153" t="s">
        <v>115</v>
      </c>
      <c r="H32" s="117" t="s">
        <v>32</v>
      </c>
    </row>
    <row r="33" spans="1:8" ht="13.5" thickTop="1">
      <c r="A33" s="88" t="s">
        <v>35</v>
      </c>
      <c r="B33" s="89" t="s">
        <v>34</v>
      </c>
      <c r="C33" s="157"/>
      <c r="D33" s="158"/>
      <c r="E33" s="93">
        <f>'EF Criteria'!E36</f>
        <v>306.01</v>
      </c>
      <c r="F33" s="111">
        <f>ROUND($F$23*E33,2)</f>
        <v>6.73</v>
      </c>
      <c r="G33" s="111">
        <f>ROUND(F33*454/3600,2)</f>
        <v>0.85</v>
      </c>
      <c r="H33" s="113">
        <f>12*F33</f>
        <v>80.76</v>
      </c>
    </row>
    <row r="34" spans="1:8" ht="12.75">
      <c r="A34" s="90" t="s">
        <v>36</v>
      </c>
      <c r="B34" s="91" t="s">
        <v>34</v>
      </c>
      <c r="C34" s="159"/>
      <c r="D34" s="160"/>
      <c r="E34" s="94">
        <f>'EF Criteria'!E43</f>
        <v>132.05</v>
      </c>
      <c r="F34" s="112">
        <f>ROUND($F$23*E34,2)</f>
        <v>2.91</v>
      </c>
      <c r="G34" s="121">
        <f>ROUND(F34*454/3600,2)</f>
        <v>0.37</v>
      </c>
      <c r="H34" s="114">
        <f>12*F34</f>
        <v>34.92</v>
      </c>
    </row>
    <row r="35" spans="1:8" ht="12.75">
      <c r="A35" s="90" t="s">
        <v>38</v>
      </c>
      <c r="B35" s="91" t="s">
        <v>34</v>
      </c>
      <c r="C35" s="159"/>
      <c r="D35" s="160"/>
      <c r="E35" s="94">
        <f>'EF Criteria'!E44</f>
        <v>48.65</v>
      </c>
      <c r="F35" s="112">
        <f>ROUND($F$23*E35,2)</f>
        <v>1.07</v>
      </c>
      <c r="G35" s="121">
        <f>ROUND(F35*454/3600,2)</f>
        <v>0.13</v>
      </c>
      <c r="H35" s="114">
        <f>12*F35</f>
        <v>12.84</v>
      </c>
    </row>
    <row r="36" spans="1:8" ht="12.75">
      <c r="A36" s="90" t="s">
        <v>37</v>
      </c>
      <c r="B36" s="91" t="s">
        <v>34</v>
      </c>
      <c r="C36" s="159"/>
      <c r="D36" s="160"/>
      <c r="E36" s="94">
        <f>'EF Criteria'!E45</f>
        <v>43.09</v>
      </c>
      <c r="F36" s="112">
        <f>ROUND($F$23*E36,2)</f>
        <v>0.95</v>
      </c>
      <c r="G36" s="121">
        <f>ROUND(F36*454/3600,2)</f>
        <v>0.12</v>
      </c>
      <c r="H36" s="114">
        <f>12*F36</f>
        <v>11.399999999999999</v>
      </c>
    </row>
    <row r="37" spans="1:8" ht="12.75">
      <c r="A37" s="90" t="s">
        <v>33</v>
      </c>
      <c r="B37" s="91" t="s">
        <v>34</v>
      </c>
      <c r="C37" s="159"/>
      <c r="D37" s="160"/>
      <c r="E37" s="94">
        <f>'EF Criteria'!E46</f>
        <v>7.09</v>
      </c>
      <c r="F37" s="112">
        <f>ROUND($F$23*E37,2)</f>
        <v>0.16</v>
      </c>
      <c r="G37" s="121">
        <f>ROUND(F37*454/3600,2)</f>
        <v>0.02</v>
      </c>
      <c r="H37" s="114">
        <f>12*F37</f>
        <v>1.92</v>
      </c>
    </row>
    <row r="38" spans="1:8" ht="13.5" thickBot="1">
      <c r="A38" s="59"/>
      <c r="B38" s="60"/>
      <c r="C38" s="155"/>
      <c r="D38" s="60"/>
      <c r="E38" s="54"/>
      <c r="F38" s="54"/>
      <c r="G38" s="85"/>
      <c r="H38" s="55"/>
    </row>
    <row r="39" spans="1:8" ht="13.5" thickTop="1">
      <c r="A39" s="61" t="str">
        <f>'Air Toxics EF'!B14</f>
        <v>1,3-Butadiene</v>
      </c>
      <c r="B39" s="62">
        <f>'Air Toxics EF'!C14</f>
        <v>106990</v>
      </c>
      <c r="C39" s="161"/>
      <c r="D39" s="162"/>
      <c r="E39" s="63">
        <f>'Air Toxics EF'!E14</f>
        <v>0.00541</v>
      </c>
      <c r="F39" s="63">
        <f>E39*$F$23</f>
        <v>0.00011902</v>
      </c>
      <c r="G39" s="122">
        <f>F39*454/3600</f>
        <v>1.5009744444444444E-05</v>
      </c>
      <c r="H39" s="64">
        <f>12*F39</f>
        <v>0.0014282399999999999</v>
      </c>
    </row>
    <row r="40" spans="1:8" ht="12.75">
      <c r="A40" s="65" t="str">
        <f>'Air Toxics EF'!B17</f>
        <v>Acrolein</v>
      </c>
      <c r="B40" s="66">
        <f>'Air Toxics EF'!C17</f>
        <v>107028</v>
      </c>
      <c r="C40" s="163"/>
      <c r="D40" s="164"/>
      <c r="E40" s="68">
        <f>'Air Toxics EF'!E17</f>
        <v>0.013</v>
      </c>
      <c r="F40" s="68">
        <f aca="true" t="shared" si="0" ref="F40:F53">E40*$F$23</f>
        <v>0.00028599999999999996</v>
      </c>
      <c r="G40" s="123">
        <f aca="true" t="shared" si="1" ref="G40:G53">F40*454/3600</f>
        <v>3.6067777777777776E-05</v>
      </c>
      <c r="H40" s="69">
        <f aca="true" t="shared" si="2" ref="H40:H53">12*F40</f>
        <v>0.0034319999999999993</v>
      </c>
    </row>
    <row r="41" spans="1:8" ht="12.75">
      <c r="A41" s="65" t="str">
        <f>'Air Toxics EF'!B21</f>
        <v>Benz(a)anthracene (PAH)</v>
      </c>
      <c r="B41" s="66">
        <f>'Air Toxics EF'!C21</f>
        <v>56553</v>
      </c>
      <c r="C41" s="163"/>
      <c r="D41" s="164"/>
      <c r="E41" s="68">
        <f>'Air Toxics EF'!E21</f>
        <v>0.000234</v>
      </c>
      <c r="F41" s="68">
        <f t="shared" si="0"/>
        <v>5.148E-06</v>
      </c>
      <c r="G41" s="123">
        <f t="shared" si="1"/>
        <v>6.492199999999999E-07</v>
      </c>
      <c r="H41" s="69">
        <f t="shared" si="2"/>
        <v>6.1776E-05</v>
      </c>
    </row>
    <row r="42" spans="1:8" ht="12.75">
      <c r="A42" s="65" t="str">
        <f>'Air Toxics EF'!B22</f>
        <v>Benzene</v>
      </c>
      <c r="B42" s="66">
        <f>'Air Toxics EF'!C22</f>
        <v>71432</v>
      </c>
      <c r="C42" s="163"/>
      <c r="D42" s="164"/>
      <c r="E42" s="68">
        <f>'Air Toxics EF'!E22</f>
        <v>0.122</v>
      </c>
      <c r="F42" s="68">
        <f t="shared" si="0"/>
        <v>0.0026839999999999998</v>
      </c>
      <c r="G42" s="123">
        <f t="shared" si="1"/>
        <v>0.00033848222222222215</v>
      </c>
      <c r="H42" s="69">
        <f t="shared" si="2"/>
        <v>0.032208</v>
      </c>
    </row>
    <row r="43" spans="1:8" ht="12.75">
      <c r="A43" s="65" t="str">
        <f>'Air Toxics EF'!B23</f>
        <v>Benzo(a)pyrene (PAH)</v>
      </c>
      <c r="B43" s="66">
        <f>'Air Toxics EF'!C23</f>
        <v>50328</v>
      </c>
      <c r="C43" s="163"/>
      <c r="D43" s="164"/>
      <c r="E43" s="68">
        <f>'Air Toxics EF'!E23</f>
        <v>1.81E-05</v>
      </c>
      <c r="F43" s="68">
        <f t="shared" si="0"/>
        <v>3.9819999999999995E-07</v>
      </c>
      <c r="G43" s="123">
        <f t="shared" si="1"/>
        <v>5.0217444444444436E-08</v>
      </c>
      <c r="H43" s="69">
        <f t="shared" si="2"/>
        <v>4.7784E-06</v>
      </c>
    </row>
    <row r="44" spans="1:8" ht="15" customHeight="1">
      <c r="A44" s="65" t="str">
        <f>'Air Toxics EF'!B24</f>
        <v>Benzo(b)fluoranthene (PAH)</v>
      </c>
      <c r="B44" s="66">
        <f>'Air Toxics EF'!C24</f>
        <v>205992</v>
      </c>
      <c r="C44" s="163"/>
      <c r="D44" s="164"/>
      <c r="E44" s="68">
        <f>'Air Toxics EF'!E24</f>
        <v>8.66E-05</v>
      </c>
      <c r="F44" s="68">
        <f t="shared" si="0"/>
        <v>1.9052E-06</v>
      </c>
      <c r="G44" s="123">
        <f t="shared" si="1"/>
        <v>2.402668888888889E-07</v>
      </c>
      <c r="H44" s="69">
        <f t="shared" si="2"/>
        <v>2.28624E-05</v>
      </c>
    </row>
    <row r="45" spans="1:8" ht="15" customHeight="1">
      <c r="A45" s="65" t="str">
        <f>'Air Toxics EF'!B27</f>
        <v>Benzo(k)fluoranthene (PAH)</v>
      </c>
      <c r="B45" s="66">
        <f>'Air Toxics EF'!C27</f>
        <v>207089</v>
      </c>
      <c r="C45" s="163"/>
      <c r="D45" s="164"/>
      <c r="E45" s="68">
        <f>'Air Toxics EF'!E27</f>
        <v>3.28E-05</v>
      </c>
      <c r="F45" s="68">
        <f t="shared" si="0"/>
        <v>7.215999999999999E-07</v>
      </c>
      <c r="G45" s="123">
        <f t="shared" si="1"/>
        <v>9.100177777777777E-08</v>
      </c>
      <c r="H45" s="69">
        <f t="shared" si="2"/>
        <v>8.659199999999998E-06</v>
      </c>
    </row>
    <row r="46" spans="1:8" ht="15" customHeight="1">
      <c r="A46" s="65" t="str">
        <f>'Air Toxics EF'!B30</f>
        <v>Chrysene (PAH)</v>
      </c>
      <c r="B46" s="66">
        <f>'Air Toxics EF'!C30</f>
        <v>218019</v>
      </c>
      <c r="C46" s="163"/>
      <c r="D46" s="164"/>
      <c r="E46" s="68">
        <f>'Air Toxics EF'!E30</f>
        <v>5.3E-05</v>
      </c>
      <c r="F46" s="68">
        <f t="shared" si="0"/>
        <v>1.166E-06</v>
      </c>
      <c r="G46" s="123">
        <f t="shared" si="1"/>
        <v>1.4704555555555555E-07</v>
      </c>
      <c r="H46" s="69">
        <f t="shared" si="2"/>
        <v>1.3992E-05</v>
      </c>
    </row>
    <row r="47" spans="1:8" ht="15" customHeight="1">
      <c r="A47" s="65" t="str">
        <f>'Air Toxics EF'!B34</f>
        <v>Dibenz(a,h)anthracene (PAH)</v>
      </c>
      <c r="B47" s="66">
        <f>'Air Toxics EF'!C34</f>
        <v>53703</v>
      </c>
      <c r="C47" s="163"/>
      <c r="D47" s="164"/>
      <c r="E47" s="68">
        <f>'Air Toxics EF'!E34</f>
        <v>5.5E-05</v>
      </c>
      <c r="F47" s="68">
        <f t="shared" si="0"/>
        <v>1.21E-06</v>
      </c>
      <c r="G47" s="123">
        <f t="shared" si="1"/>
        <v>1.5259444444444445E-07</v>
      </c>
      <c r="H47" s="69">
        <f t="shared" si="2"/>
        <v>1.452E-05</v>
      </c>
    </row>
    <row r="48" spans="1:8" ht="15" customHeight="1">
      <c r="A48" s="65" t="str">
        <f>'Air Toxics EF'!B42</f>
        <v>Formaldehyde</v>
      </c>
      <c r="B48" s="66">
        <f>'Air Toxics EF'!C42</f>
        <v>50000</v>
      </c>
      <c r="C48" s="163"/>
      <c r="D48" s="164"/>
      <c r="E48" s="68">
        <f>'Air Toxics EF'!E42</f>
        <v>0.116</v>
      </c>
      <c r="F48" s="68">
        <f t="shared" si="0"/>
        <v>0.002552</v>
      </c>
      <c r="G48" s="123">
        <f t="shared" si="1"/>
        <v>0.0003218355555555556</v>
      </c>
      <c r="H48" s="69">
        <f t="shared" si="2"/>
        <v>0.030624</v>
      </c>
    </row>
    <row r="49" spans="1:8" ht="15" customHeight="1">
      <c r="A49" s="65" t="str">
        <f>'Air Toxics EF'!B49</f>
        <v>Indeno(1,2,3-cd)pyrene (PAH)</v>
      </c>
      <c r="B49" s="66">
        <f>'Air Toxics EF'!C49</f>
        <v>193395</v>
      </c>
      <c r="C49" s="163"/>
      <c r="D49" s="164"/>
      <c r="E49" s="68">
        <f>'Air Toxics EF'!E49</f>
        <v>4.63E-05</v>
      </c>
      <c r="F49" s="68">
        <f t="shared" si="0"/>
        <v>1.0185999999999999E-06</v>
      </c>
      <c r="G49" s="123">
        <f t="shared" si="1"/>
        <v>1.2845677777777777E-07</v>
      </c>
      <c r="H49" s="69">
        <f t="shared" si="2"/>
        <v>1.2223199999999998E-05</v>
      </c>
    </row>
    <row r="50" spans="1:8" ht="15" customHeight="1">
      <c r="A50" s="65" t="str">
        <f>'Air Toxics EF'!B53</f>
        <v>Naphthalene (PAH)</v>
      </c>
      <c r="B50" s="66">
        <f>'Air Toxics EF'!C53</f>
        <v>91203</v>
      </c>
      <c r="C50" s="163"/>
      <c r="D50" s="164"/>
      <c r="E50" s="68">
        <f>'Air Toxics EF'!E53</f>
        <v>0.0544</v>
      </c>
      <c r="F50" s="68">
        <f t="shared" si="0"/>
        <v>0.0011967999999999998</v>
      </c>
      <c r="G50" s="123">
        <f t="shared" si="1"/>
        <v>0.00015092977777777776</v>
      </c>
      <c r="H50" s="69">
        <f t="shared" si="2"/>
        <v>0.014361599999999999</v>
      </c>
    </row>
    <row r="51" spans="1:8" ht="15" customHeight="1">
      <c r="A51" s="65" t="str">
        <f>'Air Toxics EF'!B56</f>
        <v>Propylene</v>
      </c>
      <c r="B51" s="66">
        <f>'Air Toxics EF'!C56</f>
        <v>115071</v>
      </c>
      <c r="C51" s="163"/>
      <c r="D51" s="164"/>
      <c r="E51" s="68">
        <f>'Air Toxics EF'!E56</f>
        <v>0.358</v>
      </c>
      <c r="F51" s="68">
        <f t="shared" si="0"/>
        <v>0.007876</v>
      </c>
      <c r="G51" s="123">
        <f t="shared" si="1"/>
        <v>0.0009932511111111109</v>
      </c>
      <c r="H51" s="69">
        <f t="shared" si="2"/>
        <v>0.09451199999999998</v>
      </c>
    </row>
    <row r="52" spans="1:8" ht="15" customHeight="1">
      <c r="A52" s="65" t="str">
        <f>'Air Toxics EF'!B59</f>
        <v>Toluene</v>
      </c>
      <c r="B52" s="66">
        <f>'Air Toxics EF'!C59</f>
        <v>10883</v>
      </c>
      <c r="C52" s="163"/>
      <c r="D52" s="164"/>
      <c r="E52" s="68">
        <f>'Air Toxics EF'!E59</f>
        <v>0.055</v>
      </c>
      <c r="F52" s="68">
        <f t="shared" si="0"/>
        <v>0.00121</v>
      </c>
      <c r="G52" s="123">
        <f t="shared" si="1"/>
        <v>0.00015259444444444442</v>
      </c>
      <c r="H52" s="69">
        <f t="shared" si="2"/>
        <v>0.014519999999999998</v>
      </c>
    </row>
    <row r="53" spans="1:8" ht="15" customHeight="1">
      <c r="A53" s="65" t="str">
        <f>'Air Toxics EF'!B60</f>
        <v>Xylene, Total</v>
      </c>
      <c r="B53" s="66">
        <f>'Air Toxics EF'!C60</f>
        <v>1330207</v>
      </c>
      <c r="C53" s="163"/>
      <c r="D53" s="164"/>
      <c r="E53" s="68">
        <f>'Air Toxics EF'!E60</f>
        <v>0.0359</v>
      </c>
      <c r="F53" s="68">
        <f t="shared" si="0"/>
        <v>0.0007898</v>
      </c>
      <c r="G53" s="123">
        <f t="shared" si="1"/>
        <v>9.960255555555555E-05</v>
      </c>
      <c r="H53" s="69">
        <f t="shared" si="2"/>
        <v>0.0094776</v>
      </c>
    </row>
    <row r="54" spans="1:8" ht="15" customHeight="1">
      <c r="A54" s="65"/>
      <c r="B54" s="66"/>
      <c r="C54" s="163"/>
      <c r="D54" s="164"/>
      <c r="E54" s="68"/>
      <c r="F54" s="68"/>
      <c r="G54" s="123"/>
      <c r="H54" s="69"/>
    </row>
    <row r="55" spans="1:8" ht="15" customHeight="1">
      <c r="A55" s="65"/>
      <c r="B55" s="66"/>
      <c r="C55" s="163"/>
      <c r="D55" s="164"/>
      <c r="E55" s="68"/>
      <c r="F55" s="68"/>
      <c r="G55" s="123"/>
      <c r="H55" s="69"/>
    </row>
    <row r="56" spans="1:8" ht="13.5" thickBot="1">
      <c r="A56" s="71"/>
      <c r="B56" s="72"/>
      <c r="C56" s="165"/>
      <c r="D56" s="166"/>
      <c r="E56" s="73"/>
      <c r="F56" s="74"/>
      <c r="G56" s="124"/>
      <c r="H56" s="75"/>
    </row>
    <row r="57" spans="1:8" ht="3" customHeight="1" thickTop="1">
      <c r="A57" s="34"/>
      <c r="B57" s="44"/>
      <c r="C57" s="76"/>
      <c r="D57" s="44"/>
      <c r="E57" s="77"/>
      <c r="F57" s="77"/>
      <c r="G57" s="77"/>
      <c r="H57" s="77"/>
    </row>
    <row r="58" spans="1:8" ht="12.75">
      <c r="A58" s="78"/>
      <c r="F58" s="79">
        <f>SUM(F39:F56)</f>
        <v>0.0167251876</v>
      </c>
      <c r="G58" s="79"/>
      <c r="H58" s="79">
        <f>SUM(H39:H56)</f>
        <v>0.2007022512</v>
      </c>
    </row>
    <row r="59" ht="12.75">
      <c r="A59"/>
    </row>
    <row r="60" ht="12.75">
      <c r="A60"/>
    </row>
    <row r="61" spans="1:8" ht="12.75">
      <c r="A61"/>
      <c r="F61" s="80"/>
      <c r="G61" s="80"/>
      <c r="H61" s="80"/>
    </row>
    <row r="64" ht="12.75">
      <c r="A64"/>
    </row>
    <row r="65" ht="15">
      <c r="A65" s="81"/>
    </row>
    <row r="68" ht="12.75">
      <c r="A68"/>
    </row>
    <row r="69" ht="15">
      <c r="A69" s="81"/>
    </row>
  </sheetData>
  <sheetProtection/>
  <printOptions horizontalCentered="1"/>
  <pageMargins left="0.75" right="0.75" top="1" bottom="0.5" header="0.5" footer="0.5"/>
  <pageSetup fitToHeight="1" fitToWidth="1" horizontalDpi="300" verticalDpi="300" orientation="portrait" scale="85" r:id="rId2"/>
  <headerFooter alignWithMargins="0">
    <oddFooter>&amp;L&amp;"Times New Roman,Regular"&amp;6k:\reports\R1350\harbor\&amp;F&amp;C&amp;P of &amp;N&amp;R&amp;6&amp;D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49">
      <selection activeCell="F62" sqref="F62"/>
    </sheetView>
  </sheetViews>
  <sheetFormatPr defaultColWidth="9.140625" defaultRowHeight="12.75"/>
  <cols>
    <col min="1" max="7" width="13.7109375" style="0" customWidth="1"/>
  </cols>
  <sheetData>
    <row r="1" spans="1:7" ht="17.25">
      <c r="A1" s="187" t="s">
        <v>118</v>
      </c>
      <c r="B1" s="188"/>
      <c r="C1" s="188"/>
      <c r="D1" s="188"/>
      <c r="E1" s="188"/>
      <c r="F1" s="188"/>
      <c r="G1" s="189"/>
    </row>
    <row r="2" spans="1:7" ht="15">
      <c r="A2" s="190" t="s">
        <v>153</v>
      </c>
      <c r="B2" s="191"/>
      <c r="C2" s="191"/>
      <c r="D2" s="191"/>
      <c r="E2" s="191"/>
      <c r="F2" s="191"/>
      <c r="G2" s="192"/>
    </row>
    <row r="3" spans="1:7" ht="17.25">
      <c r="A3" s="193" t="s">
        <v>122</v>
      </c>
      <c r="B3" s="194"/>
      <c r="C3" s="194"/>
      <c r="D3" s="194"/>
      <c r="E3" s="194"/>
      <c r="F3" s="194"/>
      <c r="G3" s="195"/>
    </row>
    <row r="4" spans="1:7" ht="13.5" thickBot="1">
      <c r="A4" s="125"/>
      <c r="B4" s="126"/>
      <c r="C4" s="126"/>
      <c r="D4" s="126"/>
      <c r="E4" s="126"/>
      <c r="F4" s="126"/>
      <c r="G4" s="127"/>
    </row>
    <row r="5" spans="1:7" ht="12.75">
      <c r="A5" s="95"/>
      <c r="B5" s="96"/>
      <c r="C5" s="96"/>
      <c r="D5" s="96"/>
      <c r="E5" s="96"/>
      <c r="F5" s="96"/>
      <c r="G5" s="97"/>
    </row>
    <row r="6" spans="1:7" ht="15">
      <c r="A6" s="98" t="s">
        <v>123</v>
      </c>
      <c r="B6" s="34"/>
      <c r="C6" s="34"/>
      <c r="D6" s="34"/>
      <c r="E6" s="34"/>
      <c r="F6" s="34"/>
      <c r="G6" s="99"/>
    </row>
    <row r="7" spans="1:7" ht="15">
      <c r="A7" s="98" t="s">
        <v>146</v>
      </c>
      <c r="B7" s="34"/>
      <c r="C7" s="34"/>
      <c r="D7" s="34"/>
      <c r="E7" s="34"/>
      <c r="F7" s="34"/>
      <c r="G7" s="99"/>
    </row>
    <row r="8" spans="1:7" ht="15">
      <c r="A8" s="98" t="s">
        <v>161</v>
      </c>
      <c r="B8" s="34"/>
      <c r="C8" s="34"/>
      <c r="D8" s="34"/>
      <c r="E8" s="34"/>
      <c r="F8" s="34"/>
      <c r="G8" s="99"/>
    </row>
    <row r="9" spans="1:7" ht="15">
      <c r="A9" s="98" t="s">
        <v>147</v>
      </c>
      <c r="B9" s="34"/>
      <c r="C9" s="34"/>
      <c r="D9" s="34"/>
      <c r="E9" s="34"/>
      <c r="F9" s="34"/>
      <c r="G9" s="99"/>
    </row>
    <row r="10" spans="1:7" ht="15">
      <c r="A10" s="98" t="s">
        <v>166</v>
      </c>
      <c r="B10" s="34"/>
      <c r="C10" s="34"/>
      <c r="D10" s="34"/>
      <c r="E10" s="34"/>
      <c r="F10" s="34"/>
      <c r="G10" s="99"/>
    </row>
    <row r="11" spans="1:7" ht="15">
      <c r="A11" s="98" t="s">
        <v>165</v>
      </c>
      <c r="B11" s="34"/>
      <c r="C11" s="34"/>
      <c r="D11" s="34"/>
      <c r="E11" s="34"/>
      <c r="F11" s="34"/>
      <c r="G11" s="99"/>
    </row>
    <row r="12" spans="1:7" ht="15">
      <c r="A12" s="98" t="s">
        <v>196</v>
      </c>
      <c r="B12" s="34"/>
      <c r="C12" s="34"/>
      <c r="D12" s="34"/>
      <c r="E12" s="34"/>
      <c r="F12" s="34"/>
      <c r="G12" s="99"/>
    </row>
    <row r="13" spans="1:7" ht="12.75">
      <c r="A13" s="98"/>
      <c r="B13" s="34"/>
      <c r="C13" s="34"/>
      <c r="D13" s="34"/>
      <c r="E13" s="34"/>
      <c r="F13" s="34"/>
      <c r="G13" s="99"/>
    </row>
    <row r="14" spans="1:7" ht="13.5" thickBot="1">
      <c r="A14" s="100"/>
      <c r="B14" s="101"/>
      <c r="C14" s="101"/>
      <c r="D14" s="101"/>
      <c r="E14" s="101"/>
      <c r="F14" s="101"/>
      <c r="G14" s="102"/>
    </row>
    <row r="15" spans="1:7" ht="12.75">
      <c r="A15" s="34"/>
      <c r="B15" s="34"/>
      <c r="C15" s="34"/>
      <c r="D15" s="34"/>
      <c r="E15" s="34"/>
      <c r="F15" s="34"/>
      <c r="G15" s="34"/>
    </row>
    <row r="16" spans="1:7" ht="12.75">
      <c r="A16" s="196"/>
      <c r="B16" s="196"/>
      <c r="C16" s="196"/>
      <c r="D16" s="196"/>
      <c r="E16" s="196"/>
      <c r="F16" s="196"/>
      <c r="G16" s="196"/>
    </row>
    <row r="17" spans="1:5" ht="12.75">
      <c r="A17" s="86" t="s">
        <v>170</v>
      </c>
      <c r="B17" s="86">
        <v>896</v>
      </c>
      <c r="D17" s="84"/>
      <c r="E17" s="84"/>
    </row>
    <row r="18" spans="1:4" ht="12.75">
      <c r="A18" s="86" t="s">
        <v>167</v>
      </c>
      <c r="C18" s="86">
        <v>44.5</v>
      </c>
      <c r="D18" s="86" t="s">
        <v>168</v>
      </c>
    </row>
    <row r="19" spans="2:3" ht="12.75">
      <c r="B19" s="186"/>
      <c r="C19" s="186"/>
    </row>
    <row r="21" spans="1:5" ht="15">
      <c r="A21" s="84"/>
      <c r="B21" s="84" t="s">
        <v>51</v>
      </c>
      <c r="C21" s="84"/>
      <c r="D21" s="84" t="s">
        <v>126</v>
      </c>
      <c r="E21" s="84" t="s">
        <v>50</v>
      </c>
    </row>
    <row r="22" spans="1:5" ht="12.75">
      <c r="A22" s="84"/>
      <c r="B22" s="84" t="s">
        <v>53</v>
      </c>
      <c r="C22" s="84"/>
      <c r="D22" s="84" t="s">
        <v>56</v>
      </c>
      <c r="E22" s="84" t="s">
        <v>52</v>
      </c>
    </row>
    <row r="23" spans="1:5" ht="12.75">
      <c r="A23" s="103"/>
      <c r="B23" s="83">
        <v>565</v>
      </c>
      <c r="C23" s="83"/>
      <c r="D23" s="103">
        <v>139000</v>
      </c>
      <c r="E23" s="108">
        <f>ROUND(C18*D23,0)</f>
        <v>6185500</v>
      </c>
    </row>
    <row r="24" ht="12.75">
      <c r="A24" s="104"/>
    </row>
    <row r="25" ht="12.75">
      <c r="A25" s="105"/>
    </row>
    <row r="26" ht="12.75">
      <c r="A26" s="104"/>
    </row>
    <row r="27" spans="1:6" ht="12.75">
      <c r="A27" s="184" t="s">
        <v>169</v>
      </c>
      <c r="E27" s="84">
        <f>ROUND(C18/(2*1000),3)</f>
        <v>0.022</v>
      </c>
      <c r="F27" s="86" t="s">
        <v>148</v>
      </c>
    </row>
    <row r="28" spans="1:6" ht="12.75">
      <c r="A28" s="184"/>
      <c r="E28" s="84"/>
      <c r="F28" s="86"/>
    </row>
    <row r="29" spans="1:6" ht="12.75">
      <c r="A29" s="105" t="s">
        <v>171</v>
      </c>
      <c r="E29" s="84"/>
      <c r="F29" s="86"/>
    </row>
    <row r="30" spans="1:6" ht="12.75">
      <c r="A30" s="105"/>
      <c r="E30" s="84"/>
      <c r="F30" s="86"/>
    </row>
    <row r="31" ht="12" customHeight="1">
      <c r="A31" s="106" t="s">
        <v>172</v>
      </c>
    </row>
    <row r="32" ht="12" customHeight="1">
      <c r="A32" s="106"/>
    </row>
    <row r="33" spans="1:5" ht="12" customHeight="1">
      <c r="A33" s="106"/>
      <c r="B33" s="84" t="s">
        <v>173</v>
      </c>
      <c r="C33" s="84" t="s">
        <v>108</v>
      </c>
      <c r="D33" s="84" t="s">
        <v>35</v>
      </c>
      <c r="E33" s="84" t="s">
        <v>35</v>
      </c>
    </row>
    <row r="34" spans="1:5" ht="12" customHeight="1">
      <c r="A34" s="106"/>
      <c r="B34" s="84"/>
      <c r="C34" s="84" t="s">
        <v>174</v>
      </c>
      <c r="D34" s="84" t="s">
        <v>175</v>
      </c>
      <c r="E34" s="84" t="s">
        <v>176</v>
      </c>
    </row>
    <row r="35" spans="1:5" ht="12" customHeight="1">
      <c r="A35" s="106"/>
      <c r="B35" s="84"/>
      <c r="C35" s="84"/>
      <c r="D35" s="84"/>
      <c r="E35" s="84"/>
    </row>
    <row r="36" spans="1:5" ht="12" customHeight="1">
      <c r="A36" s="106"/>
      <c r="B36" s="84">
        <v>896</v>
      </c>
      <c r="C36" s="84">
        <v>44.5</v>
      </c>
      <c r="D36" s="84">
        <v>6.9</v>
      </c>
      <c r="E36" s="84">
        <f>ROUND(D36*B36/(454*(C36/1000)),2)</f>
        <v>306.01</v>
      </c>
    </row>
    <row r="37" spans="1:5" ht="12" customHeight="1">
      <c r="A37" s="106"/>
      <c r="B37" s="84"/>
      <c r="C37" s="84"/>
      <c r="D37" s="84"/>
      <c r="E37" s="84"/>
    </row>
    <row r="38" ht="12.75">
      <c r="A38" s="106"/>
    </row>
    <row r="39" spans="1:7" ht="15">
      <c r="A39" s="84" t="s">
        <v>54</v>
      </c>
      <c r="B39" s="108"/>
      <c r="C39" s="84" t="s">
        <v>108</v>
      </c>
      <c r="D39" s="84" t="s">
        <v>181</v>
      </c>
      <c r="E39" s="84" t="s">
        <v>55</v>
      </c>
      <c r="F39" s="84"/>
      <c r="G39" s="84"/>
    </row>
    <row r="40" spans="2:7" ht="12.75">
      <c r="B40" s="108"/>
      <c r="C40" s="84" t="s">
        <v>109</v>
      </c>
      <c r="D40" s="84" t="s">
        <v>110</v>
      </c>
      <c r="E40" s="84" t="s">
        <v>112</v>
      </c>
      <c r="F40" s="84"/>
      <c r="G40" s="84"/>
    </row>
    <row r="42" spans="1:7" ht="12.75">
      <c r="A42" s="107"/>
      <c r="B42" s="83"/>
      <c r="C42" s="120"/>
      <c r="D42" s="168"/>
      <c r="E42" s="167"/>
      <c r="F42" s="120"/>
      <c r="G42" s="84"/>
    </row>
    <row r="43" spans="1:7" ht="12.75">
      <c r="A43" t="s">
        <v>36</v>
      </c>
      <c r="B43" s="83"/>
      <c r="C43" s="120">
        <f>ROUND($E$27,3)</f>
        <v>0.022</v>
      </c>
      <c r="D43" s="168">
        <v>0.95</v>
      </c>
      <c r="E43" s="167">
        <f>ROUND(D43*$D$23/1000,2)</f>
        <v>132.05</v>
      </c>
      <c r="F43" s="120"/>
      <c r="G43" s="84"/>
    </row>
    <row r="44" spans="1:7" ht="15">
      <c r="A44" t="s">
        <v>111</v>
      </c>
      <c r="B44" s="83"/>
      <c r="C44" s="120">
        <f>ROUND($E$27,3)</f>
        <v>0.022</v>
      </c>
      <c r="D44" s="168">
        <v>0.35</v>
      </c>
      <c r="E44" s="167">
        <f>ROUND(D44*$D$23/1000,2)</f>
        <v>48.65</v>
      </c>
      <c r="F44" s="120"/>
      <c r="G44" s="84"/>
    </row>
    <row r="45" spans="1:7" ht="12.75">
      <c r="A45" t="s">
        <v>124</v>
      </c>
      <c r="B45" s="83"/>
      <c r="C45" s="120">
        <f>ROUND($E$27,3)</f>
        <v>0.022</v>
      </c>
      <c r="D45" s="168">
        <v>0.31</v>
      </c>
      <c r="E45" s="167">
        <f>ROUND(D45*$D$23/1000,2)</f>
        <v>43.09</v>
      </c>
      <c r="F45" s="120"/>
      <c r="G45" s="84"/>
    </row>
    <row r="46" spans="1:7" ht="16.5">
      <c r="A46" t="s">
        <v>195</v>
      </c>
      <c r="B46" s="83"/>
      <c r="C46" s="120">
        <f>ROUND($E$27,3)</f>
        <v>0.022</v>
      </c>
      <c r="D46" s="169">
        <f>E54</f>
        <v>0.051</v>
      </c>
      <c r="E46" s="110">
        <f>ROUND(D46*$D$23/1000,2)</f>
        <v>7.09</v>
      </c>
      <c r="F46" s="120"/>
      <c r="G46" s="84"/>
    </row>
    <row r="47" spans="2:7" ht="12.75">
      <c r="B47" s="83"/>
      <c r="C47" s="120"/>
      <c r="D47" s="84"/>
      <c r="E47" s="119"/>
      <c r="F47" s="120"/>
      <c r="G47" s="84"/>
    </row>
    <row r="48" spans="1:7" ht="16.5">
      <c r="A48" t="s">
        <v>194</v>
      </c>
      <c r="B48" s="83"/>
      <c r="C48" s="108"/>
      <c r="D48" s="83"/>
      <c r="E48" s="119"/>
      <c r="F48" s="120"/>
      <c r="G48" s="84"/>
    </row>
    <row r="49" spans="2:7" ht="12.75">
      <c r="B49" s="83"/>
      <c r="C49" s="108"/>
      <c r="D49" s="83"/>
      <c r="E49" s="119"/>
      <c r="F49" s="120"/>
      <c r="G49" s="84"/>
    </row>
    <row r="50" spans="2:7" ht="12.75">
      <c r="B50" s="84" t="s">
        <v>54</v>
      </c>
      <c r="C50" s="108" t="s">
        <v>27</v>
      </c>
      <c r="D50" s="84" t="s">
        <v>134</v>
      </c>
      <c r="E50" s="167" t="s">
        <v>27</v>
      </c>
      <c r="F50" s="120"/>
      <c r="G50" s="84"/>
    </row>
    <row r="51" spans="2:7" ht="12.75">
      <c r="B51" s="83"/>
      <c r="C51" s="108" t="s">
        <v>49</v>
      </c>
      <c r="D51" s="84" t="s">
        <v>135</v>
      </c>
      <c r="E51" s="167" t="s">
        <v>49</v>
      </c>
      <c r="F51" s="120"/>
      <c r="G51" s="84"/>
    </row>
    <row r="52" spans="2:7" ht="15">
      <c r="B52" s="83"/>
      <c r="C52" s="108" t="s">
        <v>136</v>
      </c>
      <c r="D52" s="84" t="s">
        <v>182</v>
      </c>
      <c r="E52" s="167" t="s">
        <v>136</v>
      </c>
      <c r="F52" s="120"/>
      <c r="G52" s="84"/>
    </row>
    <row r="53" spans="2:7" ht="12.75">
      <c r="B53" s="83"/>
      <c r="C53" s="108"/>
      <c r="D53" s="83"/>
      <c r="E53" s="119"/>
      <c r="F53" s="120"/>
      <c r="G53" s="84"/>
    </row>
    <row r="54" spans="2:5" ht="12.75">
      <c r="B54" s="83" t="s">
        <v>137</v>
      </c>
      <c r="C54" s="84" t="s">
        <v>138</v>
      </c>
      <c r="D54" s="83">
        <v>0.05</v>
      </c>
      <c r="E54" s="84">
        <f>ROUND(D54*1.01,3)</f>
        <v>0.051</v>
      </c>
    </row>
    <row r="55" spans="2:5" ht="11.25" customHeight="1">
      <c r="B55" s="83"/>
      <c r="C55" s="84"/>
      <c r="D55" s="83"/>
      <c r="E55" s="84"/>
    </row>
    <row r="56" spans="1:11" ht="12.75">
      <c r="A56" s="86"/>
      <c r="B56" s="86"/>
      <c r="C56" s="86"/>
      <c r="D56" s="86"/>
      <c r="E56" s="86"/>
      <c r="F56" s="86"/>
      <c r="G56" s="86"/>
      <c r="J56" s="34"/>
      <c r="K56" s="177"/>
    </row>
    <row r="57" spans="2:5" ht="12.75">
      <c r="B57" s="83"/>
      <c r="C57" s="84"/>
      <c r="D57" s="83"/>
      <c r="E57" s="84"/>
    </row>
    <row r="58" spans="1:7" ht="28.5">
      <c r="A58" s="185" t="s">
        <v>183</v>
      </c>
      <c r="B58" s="178" t="s">
        <v>162</v>
      </c>
      <c r="C58" s="178" t="s">
        <v>154</v>
      </c>
      <c r="D58" s="179" t="s">
        <v>154</v>
      </c>
      <c r="E58" s="179" t="s">
        <v>155</v>
      </c>
      <c r="F58" s="178" t="s">
        <v>163</v>
      </c>
      <c r="G58" s="179" t="s">
        <v>156</v>
      </c>
    </row>
    <row r="59" spans="1:7" ht="12.75">
      <c r="A59" s="83" t="s">
        <v>184</v>
      </c>
      <c r="B59" s="180" t="s">
        <v>157</v>
      </c>
      <c r="C59" s="168" t="s">
        <v>158</v>
      </c>
      <c r="D59" s="108" t="s">
        <v>159</v>
      </c>
      <c r="E59" s="108" t="s">
        <v>160</v>
      </c>
      <c r="F59" s="180" t="s">
        <v>157</v>
      </c>
      <c r="G59" s="108" t="s">
        <v>160</v>
      </c>
    </row>
    <row r="60" spans="2:7" ht="12.75">
      <c r="B60" s="180"/>
      <c r="C60" s="168"/>
      <c r="D60" s="108"/>
      <c r="E60" s="108"/>
      <c r="F60" s="180"/>
      <c r="G60" s="108"/>
    </row>
    <row r="61" spans="1:7" ht="12.75">
      <c r="A61" s="83">
        <v>5014</v>
      </c>
      <c r="B61" s="182">
        <v>0.667</v>
      </c>
      <c r="C61" s="168">
        <f>ROUND((A61/60)/((PI()*(B61/2)^2)),2)</f>
        <v>239.16</v>
      </c>
      <c r="D61" s="181">
        <f>ROUND(C61*0.3048,2)</f>
        <v>72.9</v>
      </c>
      <c r="E61" s="181">
        <f>ROUND(B61*0.3048,2)</f>
        <v>0.2</v>
      </c>
      <c r="F61" s="180">
        <v>110</v>
      </c>
      <c r="G61" s="181">
        <f>ROUND(F61*0.3048,2)</f>
        <v>33.53</v>
      </c>
    </row>
    <row r="62" spans="1:7" ht="12.75">
      <c r="A62" s="83"/>
      <c r="B62" s="182"/>
      <c r="C62" s="168"/>
      <c r="D62" s="181"/>
      <c r="E62" s="181"/>
      <c r="F62" s="180"/>
      <c r="G62" s="181"/>
    </row>
    <row r="63" spans="1:7" ht="12.75">
      <c r="A63" s="183" t="s">
        <v>186</v>
      </c>
      <c r="B63" s="182"/>
      <c r="C63" s="168"/>
      <c r="D63" s="181"/>
      <c r="E63" s="181"/>
      <c r="F63" s="180"/>
      <c r="G63" s="181"/>
    </row>
    <row r="64" spans="1:7" ht="15">
      <c r="A64" s="183" t="s">
        <v>188</v>
      </c>
      <c r="B64" s="182"/>
      <c r="C64" s="168"/>
      <c r="D64" s="181"/>
      <c r="E64" s="181"/>
      <c r="F64" s="180"/>
      <c r="G64" s="181"/>
    </row>
    <row r="65" spans="1:7" ht="28.5">
      <c r="A65" s="185" t="s">
        <v>183</v>
      </c>
      <c r="B65" s="178" t="s">
        <v>162</v>
      </c>
      <c r="C65" s="178"/>
      <c r="D65" s="179" t="s">
        <v>154</v>
      </c>
      <c r="E65" s="179" t="s">
        <v>155</v>
      </c>
      <c r="F65" s="178" t="s">
        <v>163</v>
      </c>
      <c r="G65" s="179" t="s">
        <v>156</v>
      </c>
    </row>
    <row r="66" spans="1:7" ht="12.75">
      <c r="A66" s="83" t="s">
        <v>184</v>
      </c>
      <c r="B66" s="180" t="s">
        <v>157</v>
      </c>
      <c r="C66" s="168" t="s">
        <v>158</v>
      </c>
      <c r="D66" s="108" t="s">
        <v>159</v>
      </c>
      <c r="E66" s="108" t="s">
        <v>160</v>
      </c>
      <c r="F66" s="180" t="s">
        <v>157</v>
      </c>
      <c r="G66" s="108" t="s">
        <v>160</v>
      </c>
    </row>
    <row r="67" spans="2:7" ht="12.75">
      <c r="B67" s="180"/>
      <c r="C67" s="168"/>
      <c r="D67" s="108"/>
      <c r="E67" s="108"/>
      <c r="F67" s="180"/>
      <c r="G67" s="108"/>
    </row>
    <row r="68" spans="1:7" ht="12.75">
      <c r="A68" s="83">
        <v>5014</v>
      </c>
      <c r="B68" s="182">
        <v>10</v>
      </c>
      <c r="C68" s="168">
        <f>ROUND((A68/60)/((PI()*(B68/2)^2)),2)</f>
        <v>1.06</v>
      </c>
      <c r="D68" s="181">
        <f>ROUND(C68*0.3048,2)</f>
        <v>0.32</v>
      </c>
      <c r="E68" s="181">
        <f>ROUND(B68*0.3048,2)</f>
        <v>3.05</v>
      </c>
      <c r="F68" s="180">
        <v>110</v>
      </c>
      <c r="G68" s="181">
        <f>ROUND(F68*0.3048,2)</f>
        <v>33.53</v>
      </c>
    </row>
    <row r="69" spans="1:7" ht="12.75">
      <c r="A69" s="83"/>
      <c r="B69" s="182"/>
      <c r="C69" s="168"/>
      <c r="D69" s="181"/>
      <c r="E69" s="181"/>
      <c r="F69" s="180"/>
      <c r="G69" s="181"/>
    </row>
    <row r="70" spans="1:7" ht="12.75">
      <c r="A70" s="183" t="s">
        <v>187</v>
      </c>
      <c r="B70" s="182"/>
      <c r="C70" s="168"/>
      <c r="D70" s="181"/>
      <c r="E70" s="181"/>
      <c r="F70" s="180"/>
      <c r="G70" s="181"/>
    </row>
    <row r="71" spans="1:7" ht="15">
      <c r="A71" s="183" t="s">
        <v>189</v>
      </c>
      <c r="B71" s="182"/>
      <c r="C71" s="168"/>
      <c r="D71" s="181"/>
      <c r="E71" s="181"/>
      <c r="F71" s="180"/>
      <c r="G71" s="181"/>
    </row>
    <row r="72" spans="1:7" ht="28.5">
      <c r="A72" s="185" t="s">
        <v>190</v>
      </c>
      <c r="B72" s="178" t="s">
        <v>162</v>
      </c>
      <c r="C72" s="178" t="s">
        <v>154</v>
      </c>
      <c r="D72" s="179" t="s">
        <v>154</v>
      </c>
      <c r="E72" s="179" t="s">
        <v>155</v>
      </c>
      <c r="F72" s="178" t="s">
        <v>163</v>
      </c>
      <c r="G72" s="179" t="s">
        <v>156</v>
      </c>
    </row>
    <row r="73" spans="1:7" ht="12.75">
      <c r="A73" s="83" t="s">
        <v>184</v>
      </c>
      <c r="B73" s="180" t="s">
        <v>157</v>
      </c>
      <c r="C73" s="168" t="s">
        <v>158</v>
      </c>
      <c r="D73" s="108" t="s">
        <v>159</v>
      </c>
      <c r="E73" s="108" t="s">
        <v>160</v>
      </c>
      <c r="F73" s="180" t="s">
        <v>157</v>
      </c>
      <c r="G73" s="108" t="s">
        <v>160</v>
      </c>
    </row>
    <row r="74" spans="2:7" ht="12.75">
      <c r="B74" s="180"/>
      <c r="C74" s="168"/>
      <c r="D74" s="108"/>
      <c r="E74" s="108"/>
      <c r="F74" s="180"/>
      <c r="G74" s="108"/>
    </row>
    <row r="75" spans="1:7" ht="12.75">
      <c r="A75" s="103">
        <f>'[1]stack'!$H$33+A68</f>
        <v>557813</v>
      </c>
      <c r="B75" s="182">
        <v>10</v>
      </c>
      <c r="C75" s="168">
        <f>ROUND((A75/60)/((PI()*(B75/2)^2)),2)</f>
        <v>118.37</v>
      </c>
      <c r="D75" s="181">
        <f>ROUND(C75*0.3048,2)</f>
        <v>36.08</v>
      </c>
      <c r="E75" s="181">
        <f>ROUND(B75*0.3048,2)</f>
        <v>3.05</v>
      </c>
      <c r="F75" s="180">
        <v>110</v>
      </c>
      <c r="G75" s="181">
        <f>ROUND(F75*0.3048,2)</f>
        <v>33.53</v>
      </c>
    </row>
    <row r="76" spans="1:7" ht="12.75">
      <c r="A76" s="103"/>
      <c r="B76" s="182"/>
      <c r="C76" s="168"/>
      <c r="D76" s="181"/>
      <c r="E76" s="181"/>
      <c r="F76" s="180"/>
      <c r="G76" s="181"/>
    </row>
    <row r="77" spans="1:7" ht="28.5">
      <c r="A77" s="185" t="s">
        <v>191</v>
      </c>
      <c r="B77" s="178" t="s">
        <v>162</v>
      </c>
      <c r="C77" s="178" t="s">
        <v>154</v>
      </c>
      <c r="D77" s="179" t="s">
        <v>154</v>
      </c>
      <c r="E77" s="179" t="s">
        <v>155</v>
      </c>
      <c r="F77" s="178" t="s">
        <v>163</v>
      </c>
      <c r="G77" s="179" t="s">
        <v>156</v>
      </c>
    </row>
    <row r="78" spans="1:7" ht="12.75">
      <c r="A78" s="83" t="s">
        <v>184</v>
      </c>
      <c r="B78" s="180" t="s">
        <v>157</v>
      </c>
      <c r="C78" s="168" t="s">
        <v>158</v>
      </c>
      <c r="D78" s="108" t="s">
        <v>159</v>
      </c>
      <c r="E78" s="108" t="s">
        <v>160</v>
      </c>
      <c r="F78" s="180" t="s">
        <v>157</v>
      </c>
      <c r="G78" s="108" t="s">
        <v>160</v>
      </c>
    </row>
    <row r="79" spans="2:7" ht="12.75">
      <c r="B79" s="180"/>
      <c r="C79" s="168"/>
      <c r="D79" s="108"/>
      <c r="E79" s="108"/>
      <c r="F79" s="180"/>
      <c r="G79" s="108"/>
    </row>
    <row r="80" spans="1:7" ht="12.75">
      <c r="A80" s="103">
        <f>538952+A68</f>
        <v>543966</v>
      </c>
      <c r="B80" s="182">
        <v>10</v>
      </c>
      <c r="C80" s="168">
        <f>ROUND((A80/60)/((PI()*(B80/2)^2)),2)</f>
        <v>115.43</v>
      </c>
      <c r="D80" s="181">
        <f>ROUND(C80*0.3048,2)</f>
        <v>35.18</v>
      </c>
      <c r="E80" s="181">
        <f>ROUND(B80*0.3048,2)</f>
        <v>3.05</v>
      </c>
      <c r="F80" s="180">
        <v>110</v>
      </c>
      <c r="G80" s="181">
        <f>ROUND(F80*0.3048,2)</f>
        <v>33.53</v>
      </c>
    </row>
    <row r="82" ht="12.75">
      <c r="A82" t="s">
        <v>113</v>
      </c>
    </row>
    <row r="83" ht="12.75">
      <c r="A83" t="s">
        <v>114</v>
      </c>
    </row>
    <row r="84" ht="12.75">
      <c r="A84" t="s">
        <v>125</v>
      </c>
    </row>
    <row r="85" ht="12.75">
      <c r="A85" t="s">
        <v>192</v>
      </c>
    </row>
    <row r="86" ht="12.75">
      <c r="A86" t="s">
        <v>179</v>
      </c>
    </row>
    <row r="87" ht="12.75">
      <c r="A87" t="s">
        <v>180</v>
      </c>
    </row>
    <row r="88" ht="15">
      <c r="A88" t="s">
        <v>193</v>
      </c>
    </row>
    <row r="89" spans="1:7" ht="12.75">
      <c r="A89" t="s">
        <v>177</v>
      </c>
      <c r="F89" s="84"/>
      <c r="G89" s="84"/>
    </row>
    <row r="90" ht="12.75">
      <c r="A90" t="s">
        <v>178</v>
      </c>
    </row>
    <row r="93" ht="12.75">
      <c r="A93" s="107"/>
    </row>
    <row r="94" spans="6:7" ht="12.75">
      <c r="F94" s="84"/>
      <c r="G94" s="84"/>
    </row>
    <row r="95" spans="2:7" ht="12.75">
      <c r="B95" s="84"/>
      <c r="C95" s="84"/>
      <c r="D95" s="84"/>
      <c r="E95" s="84"/>
      <c r="F95" s="83"/>
      <c r="G95" s="83"/>
    </row>
    <row r="96" spans="2:7" ht="12.75">
      <c r="B96" s="84"/>
      <c r="C96" s="84"/>
      <c r="D96" s="84"/>
      <c r="E96" s="84"/>
      <c r="F96" s="83"/>
      <c r="G96" s="83"/>
    </row>
    <row r="97" spans="6:7" ht="12.75">
      <c r="F97" s="83"/>
      <c r="G97" s="83"/>
    </row>
    <row r="98" spans="2:5" ht="12.75">
      <c r="B98" s="86"/>
      <c r="C98" s="110"/>
      <c r="D98" s="109"/>
      <c r="E98" s="83"/>
    </row>
    <row r="99" spans="2:5" ht="12.75">
      <c r="B99" s="86"/>
      <c r="C99" s="110"/>
      <c r="D99" s="109"/>
      <c r="E99" s="83"/>
    </row>
    <row r="100" spans="2:5" ht="12.75">
      <c r="B100" s="86"/>
      <c r="C100" s="110"/>
      <c r="D100" s="109"/>
      <c r="E100" s="83"/>
    </row>
    <row r="101" spans="2:5" ht="12.75">
      <c r="B101" s="86"/>
      <c r="C101" s="110"/>
      <c r="D101" s="109"/>
      <c r="E101" s="83"/>
    </row>
    <row r="102" spans="2:5" ht="12.75">
      <c r="B102" s="86"/>
      <c r="C102" s="110"/>
      <c r="D102" s="83"/>
      <c r="E102" s="83"/>
    </row>
    <row r="103" spans="2:5" ht="12.75">
      <c r="B103" s="86"/>
      <c r="C103" s="110"/>
      <c r="D103" s="83"/>
      <c r="E103" s="83"/>
    </row>
  </sheetData>
  <sheetProtection/>
  <mergeCells count="5">
    <mergeCell ref="B19:C19"/>
    <mergeCell ref="A1:G1"/>
    <mergeCell ref="A2:G2"/>
    <mergeCell ref="A3:G3"/>
    <mergeCell ref="A16:G16"/>
  </mergeCells>
  <printOptions horizontalCentered="1"/>
  <pageMargins left="0.75" right="0.75" top="0.69" bottom="0.65" header="0.5" footer="0.29"/>
  <pageSetup fitToHeight="3" fitToWidth="1" horizontalDpi="600" verticalDpi="600" orientation="portrait" scale="68" r:id="rId2"/>
  <headerFooter alignWithMargins="0">
    <oddFooter>&amp;L&amp;8K:\Reports\R1350\harbor\&amp;F&amp;CPage &amp;P of &amp;N&amp;R&amp;8&amp;D</oddFooter>
  </headerFooter>
  <rowBreaks count="1" manualBreakCount="1">
    <brk id="6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46">
      <selection activeCell="B9" sqref="B9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14.7109375" style="0" customWidth="1"/>
    <col min="4" max="4" width="12.7109375" style="0" customWidth="1"/>
    <col min="5" max="5" width="16.7109375" style="0" customWidth="1"/>
  </cols>
  <sheetData>
    <row r="1" spans="1:5" ht="18" thickTop="1">
      <c r="A1" s="197" t="s">
        <v>119</v>
      </c>
      <c r="B1" s="198"/>
      <c r="C1" s="198"/>
      <c r="D1" s="198"/>
      <c r="E1" s="199"/>
    </row>
    <row r="2" spans="1:5" ht="17.25">
      <c r="A2" s="200" t="s">
        <v>141</v>
      </c>
      <c r="B2" s="194"/>
      <c r="C2" s="194"/>
      <c r="D2" s="194"/>
      <c r="E2" s="201"/>
    </row>
    <row r="3" spans="1:5" ht="17.25">
      <c r="A3" s="200" t="s">
        <v>185</v>
      </c>
      <c r="B3" s="194"/>
      <c r="C3" s="194"/>
      <c r="D3" s="194"/>
      <c r="E3" s="201"/>
    </row>
    <row r="4" spans="1:5" ht="12.75">
      <c r="A4" s="128"/>
      <c r="B4" s="129"/>
      <c r="C4" s="129"/>
      <c r="D4" s="129"/>
      <c r="E4" s="130"/>
    </row>
    <row r="5" spans="1:5" ht="12.75">
      <c r="A5" s="131"/>
      <c r="B5" s="132"/>
      <c r="C5" s="132"/>
      <c r="D5" s="132"/>
      <c r="E5" s="133"/>
    </row>
    <row r="6" spans="1:5" ht="12" customHeight="1">
      <c r="A6" s="134" t="s">
        <v>145</v>
      </c>
      <c r="B6" s="135"/>
      <c r="C6" s="135"/>
      <c r="D6" s="135"/>
      <c r="E6" s="136"/>
    </row>
    <row r="7" spans="1:5" ht="13.5" customHeight="1">
      <c r="A7" s="137" t="s">
        <v>164</v>
      </c>
      <c r="B7" s="138"/>
      <c r="C7" s="138"/>
      <c r="D7" s="138"/>
      <c r="E7" s="139"/>
    </row>
    <row r="8" spans="1:5" ht="12.75" hidden="1">
      <c r="A8" s="137"/>
      <c r="B8" s="138"/>
      <c r="C8" s="138"/>
      <c r="D8" s="138"/>
      <c r="E8" s="139"/>
    </row>
    <row r="9" spans="1:5" ht="12.75" hidden="1">
      <c r="A9" s="140"/>
      <c r="B9" s="141"/>
      <c r="C9" s="141"/>
      <c r="D9" s="141"/>
      <c r="E9" s="142"/>
    </row>
    <row r="10" spans="1:5" ht="12.75">
      <c r="A10" s="70"/>
      <c r="B10" s="143"/>
      <c r="C10" s="143"/>
      <c r="D10" s="143"/>
      <c r="E10" s="144"/>
    </row>
    <row r="11" spans="1:5" ht="12.75">
      <c r="A11" s="145" t="s">
        <v>60</v>
      </c>
      <c r="B11" s="146" t="s">
        <v>61</v>
      </c>
      <c r="C11" s="146" t="s">
        <v>62</v>
      </c>
      <c r="D11" s="146" t="s">
        <v>63</v>
      </c>
      <c r="E11" s="147" t="s">
        <v>120</v>
      </c>
    </row>
    <row r="12" spans="1:5" ht="12.75">
      <c r="A12" s="145" t="s">
        <v>64</v>
      </c>
      <c r="B12" s="146"/>
      <c r="C12" s="146"/>
      <c r="D12" s="146" t="s">
        <v>65</v>
      </c>
      <c r="E12" s="147" t="s">
        <v>49</v>
      </c>
    </row>
    <row r="13" spans="1:5" ht="12.75">
      <c r="A13" s="148"/>
      <c r="B13" s="149"/>
      <c r="C13" s="149"/>
      <c r="D13" s="149" t="s">
        <v>66</v>
      </c>
      <c r="E13" s="150" t="s">
        <v>121</v>
      </c>
    </row>
    <row r="14" spans="1:5" s="107" customFormat="1" ht="12.75">
      <c r="A14" s="170" t="s">
        <v>38</v>
      </c>
      <c r="B14" s="171" t="s">
        <v>128</v>
      </c>
      <c r="C14" s="172">
        <v>106990</v>
      </c>
      <c r="D14" s="172" t="s">
        <v>67</v>
      </c>
      <c r="E14" s="173">
        <v>0.00541</v>
      </c>
    </row>
    <row r="15" spans="1:5" ht="12.75">
      <c r="A15" s="174" t="s">
        <v>69</v>
      </c>
      <c r="B15" s="118" t="s">
        <v>70</v>
      </c>
      <c r="C15" s="66">
        <v>83329</v>
      </c>
      <c r="D15" s="66" t="s">
        <v>68</v>
      </c>
      <c r="E15" s="69">
        <v>0.00314</v>
      </c>
    </row>
    <row r="16" spans="1:5" ht="12.75">
      <c r="A16" s="174" t="s">
        <v>69</v>
      </c>
      <c r="B16" s="118" t="s">
        <v>71</v>
      </c>
      <c r="C16" s="66">
        <v>208968</v>
      </c>
      <c r="D16" s="66" t="s">
        <v>68</v>
      </c>
      <c r="E16" s="69">
        <v>0.00407</v>
      </c>
    </row>
    <row r="17" spans="1:5" ht="12.75">
      <c r="A17" s="174" t="s">
        <v>38</v>
      </c>
      <c r="B17" s="118" t="s">
        <v>127</v>
      </c>
      <c r="C17" s="66">
        <v>107028</v>
      </c>
      <c r="D17" s="68" t="s">
        <v>67</v>
      </c>
      <c r="E17" s="69">
        <v>0.013</v>
      </c>
    </row>
    <row r="18" spans="1:5" ht="12.75">
      <c r="A18" s="174" t="s">
        <v>69</v>
      </c>
      <c r="B18" s="118" t="s">
        <v>72</v>
      </c>
      <c r="C18" s="66">
        <v>120127</v>
      </c>
      <c r="D18" s="66" t="s">
        <v>68</v>
      </c>
      <c r="E18" s="69">
        <v>0.000848</v>
      </c>
    </row>
    <row r="19" spans="1:5" ht="12.75">
      <c r="A19" s="174" t="s">
        <v>86</v>
      </c>
      <c r="B19" s="118" t="s">
        <v>40</v>
      </c>
      <c r="C19" s="66">
        <v>7440382</v>
      </c>
      <c r="D19" s="66" t="s">
        <v>67</v>
      </c>
      <c r="E19" s="69">
        <v>0</v>
      </c>
    </row>
    <row r="20" spans="1:5" ht="12.75">
      <c r="A20" s="174" t="s">
        <v>129</v>
      </c>
      <c r="B20" s="118" t="s">
        <v>130</v>
      </c>
      <c r="C20" s="66">
        <v>100527</v>
      </c>
      <c r="D20" s="66" t="s">
        <v>68</v>
      </c>
      <c r="E20" s="69">
        <v>0.0126</v>
      </c>
    </row>
    <row r="21" spans="1:5" ht="12.75">
      <c r="A21" s="174" t="s">
        <v>69</v>
      </c>
      <c r="B21" s="118" t="s">
        <v>73</v>
      </c>
      <c r="C21" s="66">
        <v>56553</v>
      </c>
      <c r="D21" s="66" t="s">
        <v>67</v>
      </c>
      <c r="E21" s="69">
        <v>0.000234</v>
      </c>
    </row>
    <row r="22" spans="1:5" ht="12.75">
      <c r="A22" s="174" t="s">
        <v>38</v>
      </c>
      <c r="B22" s="118" t="s">
        <v>46</v>
      </c>
      <c r="C22" s="66">
        <v>71432</v>
      </c>
      <c r="D22" s="66" t="s">
        <v>67</v>
      </c>
      <c r="E22" s="69">
        <v>0.122</v>
      </c>
    </row>
    <row r="23" spans="1:5" ht="12.75">
      <c r="A23" s="174" t="s">
        <v>69</v>
      </c>
      <c r="B23" s="118" t="s">
        <v>74</v>
      </c>
      <c r="C23" s="66">
        <v>50328</v>
      </c>
      <c r="D23" s="66" t="s">
        <v>67</v>
      </c>
      <c r="E23" s="69">
        <v>1.81E-05</v>
      </c>
    </row>
    <row r="24" spans="1:5" ht="12.75">
      <c r="A24" s="174" t="s">
        <v>69</v>
      </c>
      <c r="B24" s="118" t="s">
        <v>75</v>
      </c>
      <c r="C24" s="66">
        <v>205992</v>
      </c>
      <c r="D24" s="66" t="s">
        <v>67</v>
      </c>
      <c r="E24" s="69">
        <v>8.66E-05</v>
      </c>
    </row>
    <row r="25" spans="1:5" ht="12.75">
      <c r="A25" s="174" t="s">
        <v>69</v>
      </c>
      <c r="B25" s="118" t="s">
        <v>87</v>
      </c>
      <c r="C25" s="67" t="s">
        <v>102</v>
      </c>
      <c r="D25" s="66" t="s">
        <v>68</v>
      </c>
      <c r="E25" s="69">
        <v>1.44E-06</v>
      </c>
    </row>
    <row r="26" spans="1:5" ht="12.75">
      <c r="A26" s="174" t="s">
        <v>69</v>
      </c>
      <c r="B26" s="118" t="s">
        <v>76</v>
      </c>
      <c r="C26" s="66">
        <v>191242</v>
      </c>
      <c r="D26" s="66" t="s">
        <v>68</v>
      </c>
      <c r="E26" s="69">
        <v>4.94E-05</v>
      </c>
    </row>
    <row r="27" spans="1:5" ht="12.75">
      <c r="A27" s="174" t="s">
        <v>69</v>
      </c>
      <c r="B27" s="118" t="s">
        <v>77</v>
      </c>
      <c r="C27" s="66">
        <v>207089</v>
      </c>
      <c r="D27" s="66" t="s">
        <v>67</v>
      </c>
      <c r="E27" s="69">
        <v>3.28E-05</v>
      </c>
    </row>
    <row r="28" spans="1:5" ht="12.75">
      <c r="A28" s="174" t="s">
        <v>86</v>
      </c>
      <c r="B28" s="118" t="s">
        <v>104</v>
      </c>
      <c r="C28" s="66">
        <v>7440417</v>
      </c>
      <c r="D28" s="66" t="s">
        <v>67</v>
      </c>
      <c r="E28" s="69">
        <v>0</v>
      </c>
    </row>
    <row r="29" spans="1:5" ht="12.75">
      <c r="A29" s="174" t="s">
        <v>86</v>
      </c>
      <c r="B29" s="118" t="s">
        <v>103</v>
      </c>
      <c r="C29" s="66">
        <v>7440439</v>
      </c>
      <c r="D29" s="66" t="s">
        <v>67</v>
      </c>
      <c r="E29" s="69">
        <v>0</v>
      </c>
    </row>
    <row r="30" spans="1:5" ht="12.75">
      <c r="A30" s="174" t="s">
        <v>69</v>
      </c>
      <c r="B30" s="118" t="s">
        <v>78</v>
      </c>
      <c r="C30" s="66">
        <v>218019</v>
      </c>
      <c r="D30" s="66" t="s">
        <v>67</v>
      </c>
      <c r="E30" s="69">
        <v>5.3E-05</v>
      </c>
    </row>
    <row r="31" spans="1:5" ht="12.75">
      <c r="A31" s="174" t="s">
        <v>86</v>
      </c>
      <c r="B31" s="118" t="s">
        <v>105</v>
      </c>
      <c r="C31" s="66">
        <v>18540299</v>
      </c>
      <c r="D31" s="66" t="s">
        <v>67</v>
      </c>
      <c r="E31" s="69">
        <v>0</v>
      </c>
    </row>
    <row r="32" spans="1:5" ht="12.75">
      <c r="A32" s="174" t="s">
        <v>86</v>
      </c>
      <c r="B32" s="118" t="s">
        <v>106</v>
      </c>
      <c r="C32" s="66">
        <v>7440473</v>
      </c>
      <c r="D32" s="66" t="s">
        <v>67</v>
      </c>
      <c r="E32" s="69">
        <v>0</v>
      </c>
    </row>
    <row r="33" spans="1:5" ht="12.75">
      <c r="A33" s="174" t="s">
        <v>86</v>
      </c>
      <c r="B33" s="118" t="s">
        <v>107</v>
      </c>
      <c r="C33" s="66">
        <v>7440508</v>
      </c>
      <c r="D33" s="66" t="s">
        <v>67</v>
      </c>
      <c r="E33" s="69">
        <v>0</v>
      </c>
    </row>
    <row r="34" spans="1:5" ht="12.75">
      <c r="A34" s="174" t="s">
        <v>69</v>
      </c>
      <c r="B34" s="118" t="s">
        <v>79</v>
      </c>
      <c r="C34" s="66">
        <v>53703</v>
      </c>
      <c r="D34" s="66" t="s">
        <v>67</v>
      </c>
      <c r="E34" s="69">
        <v>5.5E-05</v>
      </c>
    </row>
    <row r="35" spans="1:5" ht="12.75">
      <c r="A35" s="174" t="s">
        <v>88</v>
      </c>
      <c r="B35" s="118" t="s">
        <v>89</v>
      </c>
      <c r="C35" s="66">
        <v>41903575</v>
      </c>
      <c r="D35" s="66" t="s">
        <v>67</v>
      </c>
      <c r="E35" s="69">
        <v>0</v>
      </c>
    </row>
    <row r="36" spans="1:5" ht="12.75">
      <c r="A36" s="174" t="s">
        <v>88</v>
      </c>
      <c r="B36" s="118" t="s">
        <v>90</v>
      </c>
      <c r="C36" s="66">
        <v>36088229</v>
      </c>
      <c r="D36" s="66" t="s">
        <v>67</v>
      </c>
      <c r="E36" s="69">
        <v>0</v>
      </c>
    </row>
    <row r="37" spans="1:5" ht="12.75">
      <c r="A37" s="174" t="s">
        <v>88</v>
      </c>
      <c r="B37" s="118" t="s">
        <v>91</v>
      </c>
      <c r="C37" s="66">
        <v>34465468</v>
      </c>
      <c r="D37" s="66" t="s">
        <v>67</v>
      </c>
      <c r="E37" s="69">
        <v>0</v>
      </c>
    </row>
    <row r="38" spans="1:5" ht="12.75">
      <c r="A38" s="174" t="s">
        <v>88</v>
      </c>
      <c r="B38" s="118" t="s">
        <v>92</v>
      </c>
      <c r="C38" s="66">
        <v>37871004</v>
      </c>
      <c r="D38" s="66" t="s">
        <v>67</v>
      </c>
      <c r="E38" s="69">
        <v>0</v>
      </c>
    </row>
    <row r="39" spans="1:5" ht="12.75">
      <c r="A39" s="174" t="s">
        <v>88</v>
      </c>
      <c r="B39" s="118" t="s">
        <v>93</v>
      </c>
      <c r="C39" s="66">
        <v>3268879</v>
      </c>
      <c r="D39" s="66" t="s">
        <v>67</v>
      </c>
      <c r="E39" s="69">
        <v>0</v>
      </c>
    </row>
    <row r="40" spans="1:5" ht="12.75">
      <c r="A40" s="174" t="s">
        <v>69</v>
      </c>
      <c r="B40" s="118" t="s">
        <v>80</v>
      </c>
      <c r="C40" s="66">
        <v>206440</v>
      </c>
      <c r="D40" s="66" t="s">
        <v>68</v>
      </c>
      <c r="E40" s="69">
        <v>0.00133</v>
      </c>
    </row>
    <row r="41" spans="1:5" ht="12.75">
      <c r="A41" s="174" t="s">
        <v>69</v>
      </c>
      <c r="B41" s="118" t="s">
        <v>81</v>
      </c>
      <c r="C41" s="66">
        <v>86737</v>
      </c>
      <c r="D41" s="66" t="s">
        <v>68</v>
      </c>
      <c r="E41" s="69">
        <v>0.00552</v>
      </c>
    </row>
    <row r="42" spans="1:5" ht="12.75">
      <c r="A42" s="174" t="s">
        <v>38</v>
      </c>
      <c r="B42" s="118" t="s">
        <v>47</v>
      </c>
      <c r="C42" s="66">
        <v>50000</v>
      </c>
      <c r="D42" s="66" t="s">
        <v>67</v>
      </c>
      <c r="E42" s="69">
        <v>0.116</v>
      </c>
    </row>
    <row r="43" spans="1:5" ht="12.75">
      <c r="A43" s="174" t="s">
        <v>88</v>
      </c>
      <c r="B43" s="118" t="s">
        <v>95</v>
      </c>
      <c r="C43" s="66">
        <v>55722275</v>
      </c>
      <c r="D43" s="66" t="s">
        <v>67</v>
      </c>
      <c r="E43" s="69">
        <v>0</v>
      </c>
    </row>
    <row r="44" spans="1:5" ht="12.75">
      <c r="A44" s="174" t="s">
        <v>88</v>
      </c>
      <c r="B44" s="118" t="s">
        <v>96</v>
      </c>
      <c r="C44" s="66">
        <v>30402154</v>
      </c>
      <c r="D44" s="66" t="s">
        <v>67</v>
      </c>
      <c r="E44" s="69">
        <v>0</v>
      </c>
    </row>
    <row r="45" spans="1:5" ht="12.75">
      <c r="A45" s="174" t="s">
        <v>88</v>
      </c>
      <c r="B45" s="118" t="s">
        <v>97</v>
      </c>
      <c r="C45" s="66">
        <v>55684941</v>
      </c>
      <c r="D45" s="66" t="s">
        <v>67</v>
      </c>
      <c r="E45" s="69">
        <v>0</v>
      </c>
    </row>
    <row r="46" spans="1:5" ht="12.75">
      <c r="A46" s="174" t="s">
        <v>88</v>
      </c>
      <c r="B46" s="118" t="s">
        <v>98</v>
      </c>
      <c r="C46" s="66">
        <v>38998753</v>
      </c>
      <c r="D46" s="66" t="s">
        <v>67</v>
      </c>
      <c r="E46" s="69">
        <v>0</v>
      </c>
    </row>
    <row r="47" spans="1:5" ht="12.75">
      <c r="A47" s="174" t="s">
        <v>88</v>
      </c>
      <c r="B47" s="118" t="s">
        <v>99</v>
      </c>
      <c r="C47" s="66">
        <v>39001020</v>
      </c>
      <c r="D47" s="66" t="s">
        <v>67</v>
      </c>
      <c r="E47" s="69">
        <v>0</v>
      </c>
    </row>
    <row r="48" spans="1:5" ht="12.75">
      <c r="A48" s="174" t="s">
        <v>94</v>
      </c>
      <c r="B48" s="118" t="s">
        <v>39</v>
      </c>
      <c r="C48" s="66">
        <v>7647010</v>
      </c>
      <c r="D48" s="66" t="s">
        <v>67</v>
      </c>
      <c r="E48" s="69">
        <v>0</v>
      </c>
    </row>
    <row r="49" spans="1:5" ht="12.75">
      <c r="A49" s="174" t="s">
        <v>69</v>
      </c>
      <c r="B49" s="118" t="s">
        <v>82</v>
      </c>
      <c r="C49" s="66">
        <v>193395</v>
      </c>
      <c r="D49" s="66" t="s">
        <v>67</v>
      </c>
      <c r="E49" s="69">
        <v>4.63E-05</v>
      </c>
    </row>
    <row r="50" spans="1:5" ht="12.75">
      <c r="A50" s="174" t="s">
        <v>100</v>
      </c>
      <c r="B50" s="118" t="s">
        <v>41</v>
      </c>
      <c r="C50" s="66">
        <v>7439921</v>
      </c>
      <c r="D50" s="66" t="s">
        <v>67</v>
      </c>
      <c r="E50" s="69">
        <v>0</v>
      </c>
    </row>
    <row r="51" spans="1:5" ht="12.75">
      <c r="A51" s="174" t="s">
        <v>100</v>
      </c>
      <c r="B51" s="118" t="s">
        <v>101</v>
      </c>
      <c r="C51" s="66">
        <v>7439965</v>
      </c>
      <c r="D51" s="66" t="s">
        <v>67</v>
      </c>
      <c r="E51" s="69">
        <v>0</v>
      </c>
    </row>
    <row r="52" spans="1:5" ht="12.75">
      <c r="A52" s="174" t="s">
        <v>100</v>
      </c>
      <c r="B52" s="118" t="s">
        <v>42</v>
      </c>
      <c r="C52" s="66">
        <v>7439976</v>
      </c>
      <c r="D52" s="66" t="s">
        <v>67</v>
      </c>
      <c r="E52" s="69">
        <v>0</v>
      </c>
    </row>
    <row r="53" spans="1:5" ht="12.75">
      <c r="A53" s="174" t="s">
        <v>69</v>
      </c>
      <c r="B53" s="118" t="s">
        <v>83</v>
      </c>
      <c r="C53" s="66">
        <v>91203</v>
      </c>
      <c r="D53" s="66" t="s">
        <v>67</v>
      </c>
      <c r="E53" s="69">
        <v>0.0544</v>
      </c>
    </row>
    <row r="54" spans="1:5" ht="12.75">
      <c r="A54" s="174" t="s">
        <v>100</v>
      </c>
      <c r="B54" s="118" t="s">
        <v>43</v>
      </c>
      <c r="C54" s="66">
        <v>7440020</v>
      </c>
      <c r="D54" s="66" t="s">
        <v>67</v>
      </c>
      <c r="E54" s="69">
        <v>0</v>
      </c>
    </row>
    <row r="55" spans="1:5" ht="12.75">
      <c r="A55" s="174" t="s">
        <v>69</v>
      </c>
      <c r="B55" s="118" t="s">
        <v>84</v>
      </c>
      <c r="C55" s="66">
        <v>85018</v>
      </c>
      <c r="D55" s="66" t="s">
        <v>68</v>
      </c>
      <c r="E55" s="69">
        <v>0.00947</v>
      </c>
    </row>
    <row r="56" spans="1:5" ht="12.75">
      <c r="A56" s="174" t="s">
        <v>38</v>
      </c>
      <c r="B56" s="118" t="s">
        <v>131</v>
      </c>
      <c r="C56" s="66">
        <v>115071</v>
      </c>
      <c r="D56" s="66" t="s">
        <v>67</v>
      </c>
      <c r="E56" s="69">
        <v>0.358</v>
      </c>
    </row>
    <row r="57" spans="1:5" ht="12.75">
      <c r="A57" s="174" t="s">
        <v>69</v>
      </c>
      <c r="B57" s="118" t="s">
        <v>85</v>
      </c>
      <c r="C57" s="66">
        <v>129000</v>
      </c>
      <c r="D57" s="66" t="s">
        <v>68</v>
      </c>
      <c r="E57" s="69">
        <v>0.000902</v>
      </c>
    </row>
    <row r="58" spans="1:5" ht="12.75">
      <c r="A58" s="174" t="s">
        <v>100</v>
      </c>
      <c r="B58" s="118" t="s">
        <v>44</v>
      </c>
      <c r="C58" s="66">
        <v>7782492</v>
      </c>
      <c r="D58" s="66" t="s">
        <v>67</v>
      </c>
      <c r="E58" s="69">
        <v>0</v>
      </c>
    </row>
    <row r="59" spans="1:5" ht="12.75">
      <c r="A59" s="174" t="s">
        <v>38</v>
      </c>
      <c r="B59" s="118" t="s">
        <v>132</v>
      </c>
      <c r="C59" s="66">
        <v>10883</v>
      </c>
      <c r="D59" s="66" t="s">
        <v>67</v>
      </c>
      <c r="E59" s="69">
        <v>0.055</v>
      </c>
    </row>
    <row r="60" spans="1:5" ht="12.75">
      <c r="A60" s="174" t="s">
        <v>38</v>
      </c>
      <c r="B60" s="118" t="s">
        <v>133</v>
      </c>
      <c r="C60" s="66">
        <v>1330207</v>
      </c>
      <c r="D60" s="66" t="s">
        <v>67</v>
      </c>
      <c r="E60" s="69">
        <v>0.0359</v>
      </c>
    </row>
    <row r="61" spans="1:5" ht="12.75">
      <c r="A61" s="174" t="s">
        <v>100</v>
      </c>
      <c r="B61" s="118" t="s">
        <v>45</v>
      </c>
      <c r="C61" s="66">
        <v>7440666</v>
      </c>
      <c r="D61" s="66" t="s">
        <v>67</v>
      </c>
      <c r="E61" s="69">
        <v>0</v>
      </c>
    </row>
    <row r="62" spans="1:5" ht="13.5" thickBot="1">
      <c r="A62" s="71"/>
      <c r="B62" s="175"/>
      <c r="C62" s="175"/>
      <c r="D62" s="72"/>
      <c r="E62" s="176"/>
    </row>
    <row r="63" ht="13.5" thickTop="1"/>
  </sheetData>
  <sheetProtection/>
  <mergeCells count="3">
    <mergeCell ref="A1:E1"/>
    <mergeCell ref="A2:E2"/>
    <mergeCell ref="A3:E3"/>
  </mergeCells>
  <printOptions horizontalCentered="1"/>
  <pageMargins left="0.75" right="0.75" top="1" bottom="1" header="0.5" footer="0.5"/>
  <pageSetup fitToHeight="1" fitToWidth="1" horizontalDpi="600" verticalDpi="600" orientation="portrait" scale="80" r:id="rId1"/>
  <headerFooter alignWithMargins="0">
    <oddFooter>&amp;L&amp;6K:\reports\R1350\harbor\&amp;F\&amp;A&amp;C&amp;P of 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2000-11-14T23:47:31Z</cp:lastPrinted>
  <dcterms:created xsi:type="dcterms:W3CDTF">2000-09-25T18:05:25Z</dcterms:created>
  <dcterms:modified xsi:type="dcterms:W3CDTF">2014-08-06T18:55:27Z</dcterms:modified>
  <cp:category/>
  <cp:version/>
  <cp:contentType/>
  <cp:contentStatus/>
</cp:coreProperties>
</file>