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drawings/drawing8.xml" ContentType="application/vnd.openxmlformats-officedocument.drawing+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drawings/drawing10.xml" ContentType="application/vnd.openxmlformats-officedocument.drawing+xml"/>
  <Override PartName="/xl/worksheets/sheet35.xml" ContentType="application/vnd.openxmlformats-officedocument.spreadsheetml.worksheet+xml"/>
  <Override PartName="/xl/drawings/drawing11.xml" ContentType="application/vnd.openxmlformats-officedocument.drawing+xml"/>
  <Override PartName="/xl/worksheets/sheet36.xml" ContentType="application/vnd.openxmlformats-officedocument.spreadsheetml.worksheet+xml"/>
  <Override PartName="/xl/drawings/drawing12.xml" ContentType="application/vnd.openxmlformats-officedocument.drawing+xml"/>
  <Override PartName="/xl/worksheets/sheet37.xml" ContentType="application/vnd.openxmlformats-officedocument.spreadsheetml.worksheet+xml"/>
  <Override PartName="/xl/drawings/drawing13.xml" ContentType="application/vnd.openxmlformats-officedocument.drawing+xml"/>
  <Override PartName="/xl/worksheets/sheet38.xml" ContentType="application/vnd.openxmlformats-officedocument.spreadsheetml.worksheet+xml"/>
  <Override PartName="/xl/drawings/drawing14.xml" ContentType="application/vnd.openxmlformats-officedocument.drawing+xml"/>
  <Override PartName="/xl/worksheets/sheet3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1100" windowHeight="6096" firstSheet="34" activeTab="38"/>
  </bookViews>
  <sheets>
    <sheet name="Table A-1" sheetId="1" r:id="rId1"/>
    <sheet name="Table A-2" sheetId="2" r:id="rId2"/>
    <sheet name="Table A-3" sheetId="3" r:id="rId3"/>
    <sheet name="Table A-4" sheetId="4" r:id="rId4"/>
    <sheet name="Table A-5" sheetId="5" r:id="rId5"/>
    <sheet name="Tables A-6 &amp; A-7" sheetId="6" r:id="rId6"/>
    <sheet name="Table A-8" sheetId="7" r:id="rId7"/>
    <sheet name="Table A-9" sheetId="8" r:id="rId8"/>
    <sheet name="Table A-10" sheetId="9" r:id="rId9"/>
    <sheet name="Table A-11" sheetId="10" r:id="rId10"/>
    <sheet name="Table A-12" sheetId="11" r:id="rId11"/>
    <sheet name="Table A-13" sheetId="12" r:id="rId12"/>
    <sheet name="Table A-14" sheetId="13" r:id="rId13"/>
    <sheet name="Table A-15" sheetId="14" r:id="rId14"/>
    <sheet name="Table A-16" sheetId="15" r:id="rId15"/>
    <sheet name="Table A-17" sheetId="16" r:id="rId16"/>
    <sheet name="Table A-18" sheetId="17" r:id="rId17"/>
    <sheet name="Table A-19" sheetId="18" r:id="rId18"/>
    <sheet name="Table A-20" sheetId="19" r:id="rId19"/>
    <sheet name="Table A-21" sheetId="20" r:id="rId20"/>
    <sheet name="Table A-22" sheetId="21" r:id="rId21"/>
    <sheet name="Table A-23" sheetId="22" r:id="rId22"/>
    <sheet name="Table A-24" sheetId="23" r:id="rId23"/>
    <sheet name="Table A-25" sheetId="24" r:id="rId24"/>
    <sheet name="Table A-26" sheetId="25" r:id="rId25"/>
    <sheet name="Table A-27" sheetId="26" r:id="rId26"/>
    <sheet name="Table A-28" sheetId="27" r:id="rId27"/>
    <sheet name="Table A-29" sheetId="28" r:id="rId28"/>
    <sheet name="Table A-30" sheetId="29" r:id="rId29"/>
    <sheet name="Table A-31" sheetId="30" r:id="rId30"/>
    <sheet name="Table A-32" sheetId="31" r:id="rId31"/>
    <sheet name="Table A-33" sheetId="32" r:id="rId32"/>
    <sheet name="Table A-34" sheetId="33" r:id="rId33"/>
    <sheet name="Table A-35" sheetId="34" r:id="rId34"/>
    <sheet name="Table A-36" sheetId="35" r:id="rId35"/>
    <sheet name="Table A-37" sheetId="36" r:id="rId36"/>
    <sheet name="Table A-38" sheetId="37" r:id="rId37"/>
    <sheet name="Table A-39" sheetId="38" r:id="rId38"/>
    <sheet name="Table A-40" sheetId="39" r:id="rId39"/>
  </sheets>
  <externalReferences>
    <externalReference r:id="rId42"/>
    <externalReference r:id="rId43"/>
    <externalReference r:id="rId44"/>
    <externalReference r:id="rId45"/>
  </externalReferences>
  <definedNames>
    <definedName name="_1_3_ButadieneMP">'[1]Factors'!$C$3</definedName>
    <definedName name="_1_3_ButadieneURF">'[1]Factors'!$B$3</definedName>
    <definedName name="Benzene_Emissions">#REF!</definedName>
    <definedName name="benzeneahrel">'[2]Factors'!$F$6+'[2]Factors'!$F$2</definedName>
    <definedName name="BenzeneMP">'[1]Factors'!$C$2</definedName>
    <definedName name="BenzeneURF">'[1]Factors'!$B$2</definedName>
    <definedName name="ChryseneMP">'[1]Factors'!$C$4</definedName>
    <definedName name="ChryseneURF">'[1]Factors'!$B$4</definedName>
    <definedName name="h2sahrel">'[1]Factors'!$F$6</definedName>
    <definedName name="IndenopyreneMP">'[1]Factors'!$C$5</definedName>
    <definedName name="IndenopyreneURF">'[1]Factors'!$B$5</definedName>
    <definedName name="MTManifoldfugitives">'[1]Fugitive Emissions working copy'!#REF!</definedName>
    <definedName name="mwliquid">#REF!</definedName>
    <definedName name="mwvapor">#REF!</definedName>
    <definedName name="PipeManifoldfugitives">'[1]Fugitive Emissions working copy'!$G$26</definedName>
    <definedName name="_xlnm.Print_Area" localSheetId="17">'Table A-19'!$A$1:$I$44</definedName>
    <definedName name="_xlnm.Print_Titles" localSheetId="23">'Table A-25'!$A:$B</definedName>
    <definedName name="_xlnm.Print_Titles" localSheetId="24">'Table A-26'!$A:$A</definedName>
    <definedName name="_xlnm.Print_Titles" localSheetId="25">'Table A-27'!$A:$A</definedName>
    <definedName name="_xlnm.Print_Titles" localSheetId="26">'Table A-28'!$A:$A</definedName>
    <definedName name="_xlnm.Print_Titles" localSheetId="27">'Table A-29'!$A:$A</definedName>
    <definedName name="_xlnm.Print_Titles" localSheetId="28">'Table A-30'!$A:$A</definedName>
    <definedName name="_xlnm.Print_Titles" localSheetId="29">'Table A-31'!$A:$A</definedName>
    <definedName name="_xlnm.Print_Titles" localSheetId="30">'Table A-32'!$A:$A</definedName>
    <definedName name="_xlnm.Print_Titles" localSheetId="31">'Table A-33'!$A:$A</definedName>
    <definedName name="_xlnm.Print_Titles" localSheetId="32">'Table A-34'!$A:$A</definedName>
    <definedName name="_xlnm.Print_Titles" localSheetId="33">'Table A-35'!$A:$A</definedName>
    <definedName name="_xlnm.Print_Titles" localSheetId="34">'Table A-36'!$A:$A</definedName>
    <definedName name="_xlnm.Print_Titles" localSheetId="35">'Table A-37'!$A:$A</definedName>
    <definedName name="_xlnm.Print_Titles" localSheetId="36">'Table A-38'!$A:$A</definedName>
    <definedName name="_xlnm.Print_Titles" localSheetId="37">'Table A-39'!$A:$A</definedName>
    <definedName name="_xlnm.Print_Titles" localSheetId="38">'Table A-40'!$A:$A</definedName>
    <definedName name="pumpoffh2s">'[3]Gasoline in Ethanol Concs.'!$J$6</definedName>
    <definedName name="pumpofftoluene">'[3]Gasoline in Ethanol Concs.'!$J$8</definedName>
    <definedName name="pumpoffxylene">'[3]Gasoline in Ethanol Concs.'!$J$9</definedName>
    <definedName name="ROSUfugitives">'[1]Fugitive Emissions working copy'!$G$20</definedName>
    <definedName name="Tank204benzene">'[1]Tank Emission Rates'!$F$5</definedName>
    <definedName name="Tank204butadiene">'[1]Tank Emission Rates'!$F$4</definedName>
    <definedName name="Tank204chrysene">'[1]Tank Emission Rates'!$F$6</definedName>
    <definedName name="Tank204indenopyrene">'[1]Tank Emission Rates'!$F$8</definedName>
    <definedName name="Tank206benzene">'[1]Tank Emission Rates'!$G$5</definedName>
    <definedName name="Tank206butadiene">'[1]Tank Emission Rates'!$G$4</definedName>
    <definedName name="Tank206chrysene">'[1]Tank Emission Rates'!$G$6</definedName>
    <definedName name="Tank206indenopyrene">'[1]Tank Emission Rates'!$G$8</definedName>
    <definedName name="Tank378benzene">'[1]Tank Emission Rates'!$H$5</definedName>
    <definedName name="Tank378butadiene">'[1]Tank Emission Rates'!$H$4</definedName>
    <definedName name="Tank378chrysene">'[1]Tank Emission Rates'!$H$6</definedName>
    <definedName name="Tank378indenopyrene">'[1]Tank Emission Rates'!$H$8</definedName>
    <definedName name="TK146Emissions">#REF!</definedName>
    <definedName name="tk3893benzene">'[4]Gasoline in Ethanol Concs.'!#REF!</definedName>
    <definedName name="tk3893but">'[4]Gasoline in Ethanol Concs.'!#REF!</definedName>
    <definedName name="tk3893chrysene">'[4]Gasoline in Ethanol Concs.'!#REF!</definedName>
    <definedName name="tk3893h2s">'[4]Gasoline in Ethanol Concs.'!#REF!</definedName>
    <definedName name="tk3893indeno">'[4]Gasoline in Ethanol Concs.'!#REF!</definedName>
    <definedName name="tk3893toluene">'[3]Gasoline in Ethanol Concs.'!$I$8</definedName>
    <definedName name="tk3893xylene">'[3]Gasoline in Ethanol Concs.'!$I$9</definedName>
    <definedName name="tolueneahrel">'[4]Gasoline in Ethanol Concs.'!$F$25</definedName>
    <definedName name="total_emissions">#REF!</definedName>
    <definedName name="touleneahrel">'[3]Gasoline in Ethanol Concs.'!$F$26</definedName>
    <definedName name="xyleneahrel">'[1]Factors'!$F$7</definedName>
  </definedNames>
  <calcPr fullCalcOnLoad="1"/>
</workbook>
</file>

<file path=xl/sharedStrings.xml><?xml version="1.0" encoding="utf-8"?>
<sst xmlns="http://schemas.openxmlformats.org/spreadsheetml/2006/main" count="1332" uniqueCount="373">
  <si>
    <t>NOx</t>
  </si>
  <si>
    <t>CO</t>
  </si>
  <si>
    <t>PM10</t>
  </si>
  <si>
    <t>VOC</t>
  </si>
  <si>
    <t>Equipment Type</t>
  </si>
  <si>
    <t xml:space="preserve">Hours </t>
  </si>
  <si>
    <t>Emission Factors lb/hr</t>
  </si>
  <si>
    <t>Daily Emissions (lbs/day)</t>
  </si>
  <si>
    <t>CIVIL</t>
  </si>
  <si>
    <t>Number #</t>
  </si>
  <si>
    <t>Per Day</t>
  </si>
  <si>
    <t>Sox</t>
  </si>
  <si>
    <t>Backhoe</t>
  </si>
  <si>
    <t>Excavator</t>
  </si>
  <si>
    <t>Bobcat</t>
  </si>
  <si>
    <t>Plate Compactor</t>
  </si>
  <si>
    <t>Drum Roller</t>
  </si>
  <si>
    <t>Scraper</t>
  </si>
  <si>
    <t>Gradall</t>
  </si>
  <si>
    <t>Dozer</t>
  </si>
  <si>
    <t>Motor Grader</t>
  </si>
  <si>
    <t>Front End Loader</t>
  </si>
  <si>
    <t>Paver</t>
  </si>
  <si>
    <t>Pile Driver</t>
  </si>
  <si>
    <t>Trench Machine</t>
  </si>
  <si>
    <t>Flat Saw</t>
  </si>
  <si>
    <t>Truck Mounted Auger</t>
  </si>
  <si>
    <t>Track Boring Mach.</t>
  </si>
  <si>
    <t xml:space="preserve"> Totals</t>
  </si>
  <si>
    <t>MECHANICAL</t>
  </si>
  <si>
    <t>Air Compressor 130 CFM</t>
  </si>
  <si>
    <t>Air Compressor 1600 CFM</t>
  </si>
  <si>
    <t>Forklift 4000 lb.</t>
  </si>
  <si>
    <t>Carry deck 7 1/2T</t>
  </si>
  <si>
    <t>Generators</t>
  </si>
  <si>
    <t>Hydrolifter</t>
  </si>
  <si>
    <t>Manlifts (Boom Lift)</t>
  </si>
  <si>
    <t>Refueling Truck</t>
  </si>
  <si>
    <t>Pump Truck</t>
  </si>
  <si>
    <t>Weld Machine</t>
  </si>
  <si>
    <t>Boomtruck 2T</t>
  </si>
  <si>
    <t>Cranes</t>
  </si>
  <si>
    <t>Totals</t>
  </si>
  <si>
    <t>Total Emission Totals</t>
  </si>
  <si>
    <t>* Emissions factors from SCAQMD CEQA Air Quality Handbook, Table 9-8-A</t>
  </si>
  <si>
    <t xml:space="preserve">* Emissions factors from SCAQMD CEQA Air Quality Handbook, Table 9-8-C  </t>
  </si>
  <si>
    <r>
      <t xml:space="preserve">Table 9-8-C, </t>
    </r>
    <r>
      <rPr>
        <i/>
        <sz val="8"/>
        <rFont val="Arial"/>
        <family val="2"/>
      </rPr>
      <t>Pounds/hour calculated from load factor and hp rating</t>
    </r>
  </si>
  <si>
    <r>
      <t xml:space="preserve">* Trucks Emissions factors from SCAQMD CEQA Air Quality Handbook Table 9-8-A, </t>
    </r>
    <r>
      <rPr>
        <i/>
        <sz val="8"/>
        <rFont val="Arial"/>
        <family val="2"/>
      </rPr>
      <t>Trucks:off highway diesel used for truck:pickup/stake bed</t>
    </r>
  </si>
  <si>
    <r>
      <t xml:space="preserve">* Emissions factors from SCAQMD CEQA Air Quality Handbook, Table 9-8-A, </t>
    </r>
    <r>
      <rPr>
        <i/>
        <sz val="8"/>
        <rFont val="Arial"/>
        <family val="2"/>
      </rPr>
      <t>Emissions for equipment not specifically listed can be found under miscellaneous</t>
    </r>
  </si>
  <si>
    <t xml:space="preserve">* Emissions factors from SCAQMD CEQA Air Quality Handbook, Table 9-8-C, Pounds/hour calculated from load factor and hp rating  </t>
  </si>
  <si>
    <t>Vacuum Truck</t>
  </si>
  <si>
    <t>On Road Mobile Emission Factors from California ARB EMFAC7G</t>
  </si>
  <si>
    <t>Vehicle Type</t>
  </si>
  <si>
    <t>Exhaust Emissions Factor (g/mile)</t>
  </si>
  <si>
    <t>Continuous Start EF (g/trip)</t>
  </si>
  <si>
    <t>Exhaust Emission Factor (g/mile)</t>
  </si>
  <si>
    <t>Hot Soak Factor (g/trip)</t>
  </si>
  <si>
    <t>Diurmal &amp; Resting Losses (g/hr)</t>
  </si>
  <si>
    <t>Evap Running Losses (g/mile)</t>
  </si>
  <si>
    <t>Emission Factor (g/mile)</t>
  </si>
  <si>
    <t>Construction Workers Commuting</t>
  </si>
  <si>
    <t>Light Duty Trucks</t>
  </si>
  <si>
    <t>Heavy Diesel Trucks</t>
  </si>
  <si>
    <t>NA</t>
  </si>
  <si>
    <t>Parameters</t>
  </si>
  <si>
    <t>Peak Day Emissions, lbs/day</t>
  </si>
  <si>
    <t>Number of Vehicles</t>
  </si>
  <si>
    <t>Total Number of Trips</t>
  </si>
  <si>
    <t>Distance Traveled In Miles</t>
  </si>
  <si>
    <t>Source</t>
  </si>
  <si>
    <t xml:space="preserve">Exhaust Emissions </t>
  </si>
  <si>
    <t>Continuous Start Emissions</t>
  </si>
  <si>
    <t xml:space="preserve">Exhaust &amp; Running Emission </t>
  </si>
  <si>
    <t>Other VOC Emissions</t>
  </si>
  <si>
    <t>Diurnal and Resting Loss Emissions</t>
  </si>
  <si>
    <t xml:space="preserve">Exhaust Emission </t>
  </si>
  <si>
    <t xml:space="preserve">Emission </t>
  </si>
  <si>
    <t xml:space="preserve">Construction Workers Commuting </t>
  </si>
  <si>
    <t xml:space="preserve">Total Emissions for Construction Workers Commuting </t>
  </si>
  <si>
    <t>Total Emissions for Light Duty Trucks</t>
  </si>
  <si>
    <t>Total Emissions for Heavy Diesel Trucks</t>
  </si>
  <si>
    <t>Total Trip Emissions</t>
  </si>
  <si>
    <t>Emission factors for light duty trucks assumes that all trucks have non-catalyst/gasoline engines</t>
  </si>
  <si>
    <t>Diurnal &amp; Resting losses vehicle ROG emission based on a 8 hour day</t>
  </si>
  <si>
    <t>Based on California ARB EMFAC7G model years 1965-1999, enhanced I&amp;M, 75 deg F, 25 MPH</t>
  </si>
  <si>
    <t>Trip time assumed to be 60 minutes for continuous start emission factors</t>
  </si>
  <si>
    <t>EMFAC7G was finalized in Oct.1996</t>
  </si>
  <si>
    <t>Emission factors for heavy diesel includes (3) water trucks and (4) dump trucks</t>
  </si>
  <si>
    <t>Ship Contents</t>
  </si>
  <si>
    <t>Current No.</t>
  </si>
  <si>
    <t>Proposed No.</t>
  </si>
  <si>
    <t>MTBE</t>
  </si>
  <si>
    <t>Propulsion Type</t>
  </si>
  <si>
    <t>HC</t>
  </si>
  <si>
    <t>PM</t>
  </si>
  <si>
    <t>SOx</t>
  </si>
  <si>
    <t>OS Alkylate</t>
  </si>
  <si>
    <t>Motor</t>
  </si>
  <si>
    <t>Ethanol</t>
  </si>
  <si>
    <t>Steam</t>
  </si>
  <si>
    <t>Assume 50/50 split of motor versus steam per cargo</t>
  </si>
  <si>
    <t>Total Cruising Emissions lbs/yr</t>
  </si>
  <si>
    <t>Currently</t>
  </si>
  <si>
    <t>Cruising time (avg) outside precautionary area = 5.5 hr from Acurex Environmental report pg. 4-23</t>
  </si>
  <si>
    <t>Cruising time (avg) inside precautionary area = 1hr  from Acurex Environmental report pg. 4-23</t>
  </si>
  <si>
    <t>Proposed</t>
  </si>
  <si>
    <t>reduction</t>
  </si>
  <si>
    <t>Emission Factors for Cruising</t>
  </si>
  <si>
    <t>Design Categories</t>
  </si>
  <si>
    <t>Cruise Emission Factors (lb/1000 gal)</t>
  </si>
  <si>
    <t>Shiptype</t>
  </si>
  <si>
    <t>Tanker</t>
  </si>
  <si>
    <t>Motorships</t>
  </si>
  <si>
    <t>all</t>
  </si>
  <si>
    <t>Steamships</t>
  </si>
  <si>
    <t>Emission Factors for Maneuvering</t>
  </si>
  <si>
    <t>Maneuvering Emission Factors (lb/1000 gal)</t>
  </si>
  <si>
    <t>No. Ships</t>
  </si>
  <si>
    <t xml:space="preserve">Emission Factors for Auxiliary Power </t>
  </si>
  <si>
    <t>All Modes, Emission Factors (lb/hr)</t>
  </si>
  <si>
    <t>Engines</t>
  </si>
  <si>
    <t>Boilers</t>
  </si>
  <si>
    <t>Emission Factors (lb/1000 gal)</t>
  </si>
  <si>
    <t>Emissions from Auxiliary Power</t>
  </si>
  <si>
    <t>Cargo</t>
  </si>
  <si>
    <t>Tugboat</t>
  </si>
  <si>
    <t>Current</t>
  </si>
  <si>
    <t>increase</t>
  </si>
  <si>
    <t xml:space="preserve">Emission Factors for Tugboats </t>
  </si>
  <si>
    <t>Hours at Berth</t>
  </si>
  <si>
    <t>Fuel Consumption by Propulsion Type</t>
  </si>
  <si>
    <t>Ship Type</t>
  </si>
  <si>
    <t xml:space="preserve">Activity </t>
  </si>
  <si>
    <t>Cruising</t>
  </si>
  <si>
    <t>Fuel Consumption, gal/hr</t>
  </si>
  <si>
    <t>Fuel Consumption by Activity</t>
  </si>
  <si>
    <t>Maneuvering for 2 hrs, gal</t>
  </si>
  <si>
    <t>Emissions from Cruising, lbs</t>
  </si>
  <si>
    <t xml:space="preserve">Total </t>
  </si>
  <si>
    <t>Avg. Maneuvering time is 1.53 hrs pg.4-36 table 4-10(a) rounded to 2 hrs</t>
  </si>
  <si>
    <t>Total</t>
  </si>
  <si>
    <t>Total Berth Time, hrs</t>
  </si>
  <si>
    <t>Berth Time/ Ship, hrs</t>
  </si>
  <si>
    <t xml:space="preserve">Current and Proposed Shipments </t>
  </si>
  <si>
    <t>at Los Angeles Marine Terminal</t>
  </si>
  <si>
    <t>Emission Factors</t>
  </si>
  <si>
    <t>Emissions (g/day)</t>
  </si>
  <si>
    <t>Terminal Location</t>
  </si>
  <si>
    <t>Trips/Day</t>
  </si>
  <si>
    <t>RT Mileage/ Trip</t>
  </si>
  <si>
    <t>CO Exhaust</t>
  </si>
  <si>
    <t>VOC Exhaust</t>
  </si>
  <si>
    <t>VOC Evap Running Losses</t>
  </si>
  <si>
    <t>NOx Exhaust</t>
  </si>
  <si>
    <t>Los Angeles Terminal</t>
  </si>
  <si>
    <t>Orange</t>
  </si>
  <si>
    <t>Colton Terminal</t>
  </si>
  <si>
    <t>Mission Valley</t>
  </si>
  <si>
    <t xml:space="preserve">CO </t>
  </si>
  <si>
    <t xml:space="preserve">VOC </t>
  </si>
  <si>
    <t xml:space="preserve">NOx </t>
  </si>
  <si>
    <t xml:space="preserve">PM10 </t>
  </si>
  <si>
    <t>Total Emissions, lb/day</t>
  </si>
  <si>
    <t>TRENCHING OPERATIONS (Backhoe)</t>
  </si>
  <si>
    <t>Controlled Emissions</t>
  </si>
  <si>
    <t>Uncontrolled Emissions</t>
  </si>
  <si>
    <t>SCAQMD Emission Factor Source</t>
  </si>
  <si>
    <t>TEMPORARY STOCKPILES</t>
  </si>
  <si>
    <t>Average Tons of Materials Handled Per Day</t>
  </si>
  <si>
    <t>Peak    Tons of Materials Handled  Per Day</t>
  </si>
  <si>
    <t>PM-10 Emission Factor (lb/ton)</t>
  </si>
  <si>
    <t>Water Control Factor</t>
  </si>
  <si>
    <t>Average   PM-10 Emissions Pounds/day</t>
  </si>
  <si>
    <t>Peak      PM-10 Emissions Pounds/day</t>
  </si>
  <si>
    <t>Construction Activities</t>
  </si>
  <si>
    <t>Table A9-9</t>
  </si>
  <si>
    <t>LAR-Wilmington</t>
  </si>
  <si>
    <t>LA Marine Terminal</t>
  </si>
  <si>
    <t>LAT</t>
  </si>
  <si>
    <t>CT</t>
  </si>
  <si>
    <t>TTF</t>
  </si>
  <si>
    <t>Assumptions:</t>
  </si>
  <si>
    <t>1cubic yard trench spoils = 1 ton</t>
  </si>
  <si>
    <t xml:space="preserve">WIND EROSION Disturbed Area and Temporary Stockpiles                                        </t>
  </si>
  <si>
    <t>Number of Const. Days</t>
  </si>
  <si>
    <t>Average Acreage Disturbed Per Day</t>
  </si>
  <si>
    <t>Peak Acreage Disturbed Per Day</t>
  </si>
  <si>
    <t>PM-10 Emission Factor (lb/day/acre)</t>
  </si>
  <si>
    <t>Peak        PM-10 Emissions Pounds/day</t>
  </si>
  <si>
    <t>Average   PM-10 Emissions Tons/Year</t>
  </si>
  <si>
    <t>Peak      PM-10 Emissions Tons/Year</t>
  </si>
  <si>
    <t>Table A9-9-E</t>
  </si>
  <si>
    <t>TOTAL PM-10 Pounds/day</t>
  </si>
  <si>
    <t>Average</t>
  </si>
  <si>
    <t>Peak</t>
  </si>
  <si>
    <t>(Controlled Emissions)</t>
  </si>
  <si>
    <t>Construction</t>
  </si>
  <si>
    <t>Source Type</t>
  </si>
  <si>
    <t xml:space="preserve">Number </t>
  </si>
  <si>
    <t>Fuel</t>
  </si>
  <si>
    <t>Peak Daily Trips</t>
  </si>
  <si>
    <t>One-way Distance</t>
  </si>
  <si>
    <t>Emission Factor (lb/vmt)</t>
  </si>
  <si>
    <t>Peak     PM-10 (lbs/day)</t>
  </si>
  <si>
    <t>Passenger Vehicle/</t>
  </si>
  <si>
    <t>On Paved Roadways</t>
  </si>
  <si>
    <t>Gasoline</t>
  </si>
  <si>
    <t>(with street cleaning)</t>
  </si>
  <si>
    <t>Trucks on Paved Roadways</t>
  </si>
  <si>
    <t>Diesel</t>
  </si>
  <si>
    <t>Trucks on Unpaved Roads</t>
  </si>
  <si>
    <t>* Emission Calculations from SCAQMD CEQA Air Quality Handbook, Table A9-9</t>
  </si>
  <si>
    <t>Source:  California ARB EMFAC7G</t>
  </si>
  <si>
    <t>For on-road mobile source emission factors, refer to Table A-3.</t>
  </si>
  <si>
    <t>* Proposed project to use electric welding machines, where feasible</t>
  </si>
  <si>
    <t>* Proposed project to use electric welding machines</t>
  </si>
  <si>
    <t>Construction Activity</t>
  </si>
  <si>
    <t>Total Hours of Operation</t>
  </si>
  <si>
    <t>Equipment HP</t>
  </si>
  <si>
    <t>Construction Equipment Fuel Usage, gal/yr</t>
  </si>
  <si>
    <t>Worker's Vehicles Fuel Usage, gal/yr</t>
  </si>
  <si>
    <t>Boom Truck</t>
  </si>
  <si>
    <t>Air Compressor</t>
  </si>
  <si>
    <t>Portable Equip. Operation</t>
  </si>
  <si>
    <t>Construction Equipment Fuel Consumption</t>
  </si>
  <si>
    <t>Table A-7</t>
  </si>
  <si>
    <t>Total, gal/yr</t>
  </si>
  <si>
    <t>Cruising for 6.5 hrs, gal</t>
  </si>
  <si>
    <t>Total Cruising/ Maneuvering Fuel Consumption, gal</t>
  </si>
  <si>
    <t>Fuel consumption based on most common tankers from Acurex Environmental report ppg. 4-7, 3-24</t>
  </si>
  <si>
    <t>Conservative assumption that maneuvering consumes same fuel/hour as cruising</t>
  </si>
  <si>
    <t>Fuel Consumption for Tug Boats averaged from Mobil Reformulated Fuels Revised Draft EIR, average per tug of 42.4 gals rounded to 45 gals per tug</t>
  </si>
  <si>
    <t>Fuel Consumption per Year, gals</t>
  </si>
  <si>
    <t>Cruising &amp; Maneuvering</t>
  </si>
  <si>
    <t>Tug Boats</t>
  </si>
  <si>
    <t>Total Maneuvering Emissions lbs/yr</t>
  </si>
  <si>
    <t>Emissions from Tug Boats</t>
  </si>
  <si>
    <t>No. of Ships</t>
  </si>
  <si>
    <t>No. of Tub Boats/ Ship</t>
  </si>
  <si>
    <t>Maneuvering Time, hours</t>
  </si>
  <si>
    <t>No. of Tug Boats</t>
  </si>
  <si>
    <t>Mobil Revised EIR Data</t>
  </si>
  <si>
    <t>Annual, lbs/yr</t>
  </si>
  <si>
    <t>Per Tug, lbs/hr</t>
  </si>
  <si>
    <t>Tosco Current Operations</t>
  </si>
  <si>
    <t>Tosco Proposed Project</t>
  </si>
  <si>
    <t>reduction (lbs/yr)</t>
  </si>
  <si>
    <t>overall (cruising, maneuvering, auxiliary power, &amp; tug boats) (lb/yr)</t>
  </si>
  <si>
    <t>overall (cruising, maneuvering, auxiliary power, &amp; tug boats)(lb/visit)</t>
  </si>
  <si>
    <t>Maximum Day Per Visit Calculations</t>
  </si>
  <si>
    <t>Total Days Hotelling per Year</t>
  </si>
  <si>
    <t>Average Hotelling Emissions per Visit, lbs</t>
  </si>
  <si>
    <t>Average Days Hotelling per Visit</t>
  </si>
  <si>
    <t>12 hrs of Average Hotelling Emissions per Day per Visit, lbs</t>
  </si>
  <si>
    <t>8.5 hrs of Cruising/Maneuvering Emissions per Visit, lbs</t>
  </si>
  <si>
    <t>8.5 hrs of Cruising/Maneuvering Emissions per Day, lbs</t>
  </si>
  <si>
    <t>Estimated Tug Boat Emissions per Visit for 2 Tug Boats, lbs</t>
  </si>
  <si>
    <t>Emissions per Day per Visit (1), lbs</t>
  </si>
  <si>
    <t>24 hrs of Average Hotelling Emissions per Day per Visit, lbs</t>
  </si>
  <si>
    <t>4.25 hrs of Cruising/Maneuvering Emissions per Day, lbs</t>
  </si>
  <si>
    <t>Emissions per Day per Visit (2), lbs</t>
  </si>
  <si>
    <t>Daily Difference, lbs</t>
  </si>
  <si>
    <t xml:space="preserve">(1) Maximum 24-hour day of emissions includes 8.5 hours of cruising &amp; maneuvering, tug boat assistance during maneuvering, and 12 hours of hotelling.  All cruising, maneuvering, and tug boast assistance assumed to occur on the same day.  </t>
  </si>
  <si>
    <t>(2) Maximum 24-hour day of emissions includes half of the cruising &amp; maneuvering (4.25 Hours), half of the tug boat assistance, and  19.75 hours of hotelling.</t>
  </si>
  <si>
    <t>Location</t>
  </si>
  <si>
    <t>Tank No.</t>
  </si>
  <si>
    <t>Current Use</t>
  </si>
  <si>
    <t>Emissions (lbs/yr)</t>
  </si>
  <si>
    <t>Proposed Use</t>
  </si>
  <si>
    <t>Emissions (lb/yr)</t>
  </si>
  <si>
    <t>Difference (lb/yr)</t>
  </si>
  <si>
    <t>Difference (lb/day)</t>
  </si>
  <si>
    <t>Los Angeles Refinery</t>
  </si>
  <si>
    <t>Los Angeles Marine Terminal</t>
  </si>
  <si>
    <t>Facility</t>
  </si>
  <si>
    <t>Component</t>
  </si>
  <si>
    <t>Quantity</t>
  </si>
  <si>
    <t>Emission Factor</t>
  </si>
  <si>
    <t>Total (lb/yr)</t>
  </si>
  <si>
    <t>Los Angeles Refinery - Wilmington Plant</t>
  </si>
  <si>
    <t>Pumps (light liquid)</t>
  </si>
  <si>
    <t>Valves (light liquid)</t>
  </si>
  <si>
    <t>Fittings(flanges, etc)</t>
  </si>
  <si>
    <t>Valves (ROG)</t>
  </si>
  <si>
    <t>Pumps (heavy liquid)</t>
  </si>
  <si>
    <t>Valves (heavy liquid)</t>
  </si>
  <si>
    <t>Valves (HC gas/Vapor)</t>
  </si>
  <si>
    <t>load arm (light liquid)</t>
  </si>
  <si>
    <t>Torrance Tank Farm</t>
  </si>
  <si>
    <t>Pumps (non rule 466)</t>
  </si>
  <si>
    <t>load arm (heavy liquid)</t>
  </si>
  <si>
    <t>Total Project Fugitive Emissions (lb/yr)</t>
  </si>
  <si>
    <t>This project takes place in 5 distinct locations.  Therefore, all sites were modeled independently.</t>
  </si>
  <si>
    <t>Information provided by Tosco regarding emission sources was used to calculate the emission rates for the toxic air contaminants (TACs).</t>
  </si>
  <si>
    <t>Table A-25 presents the emission rates used in the calculations.  Unitized flux values were input into the model for each source.</t>
  </si>
  <si>
    <t>That is, an emission rate of 1 gram per second divided by the source area.</t>
  </si>
  <si>
    <t>The model output by source was then multiplied by the source emission rate per TAC.</t>
  </si>
  <si>
    <t>The Maximum Individual Cancer Risk (MICR) was calculated by summing the benzene, toluene, chrysene, and indenopyrene MICR for each source and then all sources were summed to get the facility overall MICR.</t>
  </si>
  <si>
    <t>The Acute Hazard Indices for Reproductive System and Respiratory Tract were calculated using the 1-hour maximum concentrations for toluene, xylene, and hydrogen sulfide and the 6-hour maximum concentration for benzene.</t>
  </si>
  <si>
    <t>The maximum values have been highlighted in the appropriate appendix tables.</t>
  </si>
  <si>
    <t>Wilmington Plant</t>
  </si>
  <si>
    <t>Marine Terminal</t>
  </si>
  <si>
    <t>Los Angele Terminal</t>
  </si>
  <si>
    <t>Tank 204</t>
  </si>
  <si>
    <t>Tank 206</t>
  </si>
  <si>
    <t>Tank 204 Fugitives</t>
  </si>
  <si>
    <t>Tank 206 Fugitives</t>
  </si>
  <si>
    <t>ROSU</t>
  </si>
  <si>
    <t>Pipeline Manifold</t>
  </si>
  <si>
    <t>Tank 378</t>
  </si>
  <si>
    <t>Tank 378 Fugitives</t>
  </si>
  <si>
    <t>Pumping Manifold</t>
  </si>
  <si>
    <t>Fugitives</t>
  </si>
  <si>
    <t>Tank 3893</t>
  </si>
  <si>
    <t>Emission Rate (g/s)</t>
  </si>
  <si>
    <t>1,3 Butadiene</t>
  </si>
  <si>
    <t>Benzene</t>
  </si>
  <si>
    <t>Chrysene</t>
  </si>
  <si>
    <t>H2S</t>
  </si>
  <si>
    <t>Indenopyrene</t>
  </si>
  <si>
    <t>Toluene</t>
  </si>
  <si>
    <t>Xylene</t>
  </si>
  <si>
    <t>Model Source Inputs</t>
  </si>
  <si>
    <t>Source ID</t>
  </si>
  <si>
    <t>TK204</t>
  </si>
  <si>
    <t>TK206</t>
  </si>
  <si>
    <t>TK204FUG</t>
  </si>
  <si>
    <t>TK206FUG</t>
  </si>
  <si>
    <t>PIPEWEST</t>
  </si>
  <si>
    <t>TK378</t>
  </si>
  <si>
    <t>TK378FUG</t>
  </si>
  <si>
    <t>MANIFOLD</t>
  </si>
  <si>
    <t>FUGS</t>
  </si>
  <si>
    <t>TK3893</t>
  </si>
  <si>
    <t>PUMPOFF</t>
  </si>
  <si>
    <t>Type</t>
  </si>
  <si>
    <t>Tank</t>
  </si>
  <si>
    <t>Valves, etc.</t>
  </si>
  <si>
    <t>Release Height (m)</t>
  </si>
  <si>
    <t>Area Emission Rate (g/s-m^2)</t>
  </si>
  <si>
    <t>Radius of Circular Area (m)</t>
  </si>
  <si>
    <t>--</t>
  </si>
  <si>
    <t xml:space="preserve">     --</t>
  </si>
  <si>
    <t>Width (m)</t>
  </si>
  <si>
    <t>Length (m)</t>
  </si>
  <si>
    <t>The overall MICR, Acute Hazard Index for Reproductive System, and Acute Hazard Index for Respiratory Tract were then put into a matrix to identify the nearest maximum receptor.  Off-site maximum in the grid that corresponded to freeways and streets were not considered receptor locations.  The nearest off-site occupational exposure was converted by multiplying the value in the matrix by the Lifetime Exposure Average of 0.14 for presentation in the document.</t>
  </si>
  <si>
    <t>Wilmington Plant MICR</t>
  </si>
  <si>
    <t>UTME</t>
  </si>
  <si>
    <t>UTMN</t>
  </si>
  <si>
    <t>is the maximum occupational MICR unadjusted (multiply by LEA of 0.14)</t>
  </si>
  <si>
    <t>is the maximum residential MICR</t>
  </si>
  <si>
    <t>is freeway or street</t>
  </si>
  <si>
    <t>Wilmington Plant Reproductive AHI</t>
  </si>
  <si>
    <t>is the maximum occupational Reproductive System AHI</t>
  </si>
  <si>
    <t>is the maximum residential AHI</t>
  </si>
  <si>
    <t>Wilmington Plant Respiratory AHI</t>
  </si>
  <si>
    <t>is the maximum occupational Respiratory System AHI</t>
  </si>
  <si>
    <t>Los Angeles Marine Terminal MICR</t>
  </si>
  <si>
    <t>is water</t>
  </si>
  <si>
    <t>Los Angeles Marine Terminal Reproductive AHI</t>
  </si>
  <si>
    <t>Torrrance Tank Farm MICR</t>
  </si>
  <si>
    <t>x coord</t>
  </si>
  <si>
    <t>y coord</t>
  </si>
  <si>
    <t>is street</t>
  </si>
  <si>
    <t>Torrance Tank Farm Reproductive AHI</t>
  </si>
  <si>
    <t>Torrance Tank Farm Respiratory AHI</t>
  </si>
  <si>
    <t>Los Angeles Terminal MICR</t>
  </si>
  <si>
    <t>Los Angeles Terminal Reproductive AHI</t>
  </si>
  <si>
    <t>Los Angeles Terminal Respiratory AHI</t>
  </si>
  <si>
    <t>Colton Terminal MICR</t>
  </si>
  <si>
    <t>Colton Terminal Reproductive System AHI</t>
  </si>
  <si>
    <t>Colton Terminal Respiratory AHI</t>
  </si>
  <si>
    <t>Los Angles Marine Teminal Respiratory AHI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</si>
</sst>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0E+00;\੤"/>
  </numFmts>
  <fonts count="44">
    <font>
      <sz val="10"/>
      <name val="Arial"/>
      <family val="0"/>
    </font>
    <font>
      <sz val="11"/>
      <color indexed="8"/>
      <name val="Calibri"/>
      <family val="2"/>
    </font>
    <font>
      <b/>
      <sz val="10"/>
      <name val="Arial"/>
      <family val="2"/>
    </font>
    <font>
      <sz val="9"/>
      <name val="Arial"/>
      <family val="2"/>
    </font>
    <font>
      <b/>
      <sz val="9"/>
      <name val="Arial"/>
      <family val="2"/>
    </font>
    <font>
      <sz val="8"/>
      <name val="Arial"/>
      <family val="2"/>
    </font>
    <font>
      <i/>
      <sz val="8"/>
      <name val="Arial"/>
      <family val="2"/>
    </font>
    <font>
      <sz val="10"/>
      <color indexed="10"/>
      <name val="Arial"/>
      <family val="2"/>
    </font>
    <font>
      <b/>
      <sz val="12"/>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n"/>
      <right style="thin"/>
      <top style="thick"/>
      <bottom/>
    </border>
    <border>
      <left style="thin"/>
      <right/>
      <top style="thick"/>
      <bottom style="thin"/>
    </border>
    <border>
      <left/>
      <right/>
      <top style="thick"/>
      <bottom style="thin"/>
    </border>
    <border>
      <left/>
      <right/>
      <top style="thick"/>
      <bottom/>
    </border>
    <border>
      <left/>
      <right style="thick"/>
      <top style="thick"/>
      <bottom style="thin"/>
    </border>
    <border>
      <left/>
      <right style="thin"/>
      <top style="thick"/>
      <bottom style="thin"/>
    </border>
    <border>
      <left/>
      <right style="thick"/>
      <top style="thick"/>
      <bottom/>
    </border>
    <border>
      <left style="thick"/>
      <right style="thin"/>
      <top style="thin"/>
      <bottom style="double"/>
    </border>
    <border>
      <left style="thin"/>
      <right style="thin"/>
      <top/>
      <bottom style="thin"/>
    </border>
    <border>
      <left style="thin"/>
      <right style="thin"/>
      <top/>
      <bottom style="double"/>
    </border>
    <border>
      <left style="thin"/>
      <right style="thin"/>
      <top style="thin"/>
      <bottom style="double"/>
    </border>
    <border>
      <left style="thin"/>
      <right style="thick"/>
      <top style="thin"/>
      <bottom style="double"/>
    </border>
    <border>
      <left/>
      <right style="thick"/>
      <top style="thin"/>
      <bottom style="double"/>
    </border>
    <border>
      <left style="thick"/>
      <right style="thin"/>
      <top/>
      <bottom style="thin"/>
    </border>
    <border>
      <left style="thin"/>
      <right style="thick"/>
      <top/>
      <bottom style="thin"/>
    </border>
    <border>
      <left/>
      <right style="thick"/>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style="thin"/>
      <top/>
      <bottom style="double"/>
    </border>
    <border>
      <left/>
      <right style="thick"/>
      <top/>
      <bottom style="double"/>
    </border>
    <border>
      <left style="thin"/>
      <right style="thin"/>
      <top/>
      <bottom/>
    </border>
    <border>
      <left style="thin"/>
      <right/>
      <top/>
      <bottom/>
    </border>
    <border>
      <left/>
      <right style="thin"/>
      <top/>
      <bottom/>
    </border>
    <border>
      <left/>
      <right style="thick"/>
      <top/>
      <bottom/>
    </border>
    <border>
      <left style="thin"/>
      <right style="thin"/>
      <top style="medium"/>
      <bottom style="double"/>
    </border>
    <border>
      <left/>
      <right style="thick"/>
      <top style="medium"/>
      <bottom style="double"/>
    </border>
    <border>
      <left style="thin"/>
      <right style="thin"/>
      <top style="double"/>
      <bottom style="thick"/>
    </border>
    <border>
      <left style="thin"/>
      <right style="thin"/>
      <top/>
      <bottom style="thick"/>
    </border>
    <border>
      <left/>
      <right style="thick"/>
      <top/>
      <bottom style="thick"/>
    </border>
    <border>
      <left style="medium"/>
      <right/>
      <top style="medium"/>
      <bottom style="medium"/>
    </border>
    <border>
      <left/>
      <right style="medium"/>
      <top style="medium"/>
      <bottom style="medium"/>
    </border>
    <border>
      <left/>
      <right/>
      <top style="medium"/>
      <bottom style="medium"/>
    </border>
    <border>
      <left/>
      <right style="medium"/>
      <top style="medium"/>
      <bottom/>
    </border>
    <border>
      <left style="medium"/>
      <right style="thin"/>
      <top style="medium"/>
      <bottom style="medium"/>
    </border>
    <border>
      <left style="thin"/>
      <right style="medium"/>
      <top style="medium"/>
      <bottom style="medium"/>
    </border>
    <border>
      <left style="thin"/>
      <right/>
      <top style="medium"/>
      <bottom style="medium"/>
    </border>
    <border>
      <left style="medium"/>
      <right/>
      <top style="medium"/>
      <bottom/>
    </border>
    <border>
      <left style="medium"/>
      <right style="medium"/>
      <top style="medium"/>
      <bottom/>
    </border>
    <border>
      <left/>
      <right/>
      <top style="medium"/>
      <bottom/>
    </border>
    <border>
      <left style="medium"/>
      <right style="medium"/>
      <top style="medium"/>
      <bottom style="medium"/>
    </border>
    <border>
      <left style="medium"/>
      <right/>
      <top/>
      <bottom/>
    </border>
    <border>
      <left style="medium"/>
      <right/>
      <top/>
      <bottom style="medium"/>
    </border>
    <border>
      <left/>
      <right style="thin"/>
      <top/>
      <bottom style="mediu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top/>
      <bottom style="thin"/>
    </border>
    <border>
      <left/>
      <right/>
      <top/>
      <bottom style="thin"/>
    </border>
    <border>
      <left/>
      <right style="thin"/>
      <top style="thin"/>
      <bottom/>
    </border>
    <border>
      <left style="medium"/>
      <right style="thin"/>
      <top style="medium"/>
      <bottom/>
    </border>
    <border>
      <left style="thin"/>
      <right style="medium"/>
      <top style="medium"/>
      <bottom/>
    </border>
    <border>
      <left style="thin"/>
      <right/>
      <top style="medium"/>
      <bottom/>
    </border>
    <border>
      <left style="medium"/>
      <right style="thin"/>
      <top style="medium"/>
      <bottom style="thin"/>
    </border>
    <border>
      <left style="thin"/>
      <right/>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medium"/>
      <right style="medium"/>
      <top style="thin"/>
      <bottom style="medium"/>
    </border>
    <border>
      <left/>
      <right style="thin"/>
      <top style="medium"/>
      <bottom style="thin"/>
    </border>
    <border>
      <left style="thin"/>
      <right style="medium"/>
      <top style="medium"/>
      <bottom style="thin"/>
    </border>
    <border>
      <left/>
      <right style="medium"/>
      <top style="medium"/>
      <bottom style="thin"/>
    </border>
    <border>
      <left style="medium"/>
      <right style="medium"/>
      <top/>
      <bottom style="thin"/>
    </border>
    <border>
      <left style="medium"/>
      <right/>
      <top style="medium"/>
      <bottom style="thin"/>
    </border>
    <border>
      <left/>
      <right style="medium"/>
      <top style="thin"/>
      <bottom style="thin"/>
    </border>
    <border>
      <left style="medium"/>
      <right/>
      <top style="thin"/>
      <bottom style="thin"/>
    </border>
    <border>
      <left/>
      <right style="medium"/>
      <top style="thin"/>
      <bottom style="medium"/>
    </border>
    <border>
      <left style="medium"/>
      <right style="medium"/>
      <top style="thin"/>
      <bottom/>
    </border>
    <border>
      <left style="medium"/>
      <right/>
      <top style="thin"/>
      <bottom style="medium"/>
    </border>
    <border>
      <left/>
      <right style="thin"/>
      <top style="thin"/>
      <bottom style="medium"/>
    </border>
    <border>
      <left style="thin"/>
      <right style="medium"/>
      <top style="thin"/>
      <bottom style="medium"/>
    </border>
    <border>
      <left/>
      <right style="medium"/>
      <top/>
      <bottom style="medium"/>
    </border>
    <border>
      <left/>
      <right/>
      <top/>
      <bottom style="medium"/>
    </border>
    <border>
      <left/>
      <right style="medium"/>
      <top/>
      <bottom/>
    </border>
    <border>
      <left style="medium"/>
      <right style="medium"/>
      <top/>
      <bottom style="medium"/>
    </border>
    <border>
      <left style="medium"/>
      <right style="medium"/>
      <top/>
      <bottom/>
    </border>
    <border>
      <left style="thin"/>
      <right style="thin"/>
      <top/>
      <bottom style="medium"/>
    </border>
    <border>
      <left style="thin"/>
      <right/>
      <top style="thin"/>
      <bottom/>
    </border>
    <border>
      <left/>
      <right/>
      <top style="thin"/>
      <bottom/>
    </border>
    <border>
      <left/>
      <right style="thin"/>
      <top/>
      <bottom style="thin"/>
    </border>
    <border>
      <left style="thin"/>
      <right style="medium"/>
      <top style="thin"/>
      <bottom style="thin"/>
    </border>
    <border>
      <left style="medium"/>
      <right style="thin"/>
      <top/>
      <bottom/>
    </border>
    <border>
      <left style="medium"/>
      <right style="thin"/>
      <top/>
      <bottom style="thin"/>
    </border>
    <border>
      <left style="medium"/>
      <right style="thin"/>
      <top style="thin"/>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style="thin">
        <color indexed="8"/>
      </right>
      <top/>
      <bottom/>
    </border>
    <border>
      <left style="mediumDashDot"/>
      <right style="mediumDashDot"/>
      <top style="mediumDashDot"/>
      <bottom style="mediumDashDot"/>
    </border>
    <border>
      <left/>
      <right/>
      <top/>
      <bottom style="thin">
        <color indexed="8"/>
      </bottom>
    </border>
    <border>
      <left/>
      <right style="thin">
        <color indexed="8"/>
      </right>
      <top/>
      <bottom style="thin">
        <color indexed="8"/>
      </bottom>
    </border>
    <border>
      <left style="thin">
        <color indexed="8"/>
      </left>
      <right/>
      <top/>
      <bottom/>
    </border>
    <border>
      <left style="thin">
        <color indexed="8"/>
      </left>
      <right/>
      <top/>
      <bottom style="thin">
        <color indexed="8"/>
      </bottom>
    </border>
    <border>
      <left/>
      <right style="thin"/>
      <top style="thin">
        <color indexed="8"/>
      </top>
      <bottom/>
    </border>
    <border>
      <left style="thin"/>
      <right style="thin"/>
      <top style="thin">
        <color indexed="8"/>
      </top>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7">
    <xf numFmtId="0" fontId="0" fillId="0" borderId="0" xfId="0"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0" fillId="33" borderId="12" xfId="0" applyFill="1" applyBorder="1" applyAlignment="1">
      <alignment/>
    </xf>
    <xf numFmtId="0" fontId="2" fillId="33" borderId="13"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13" xfId="0" applyFill="1" applyBorder="1" applyAlignment="1">
      <alignment/>
    </xf>
    <xf numFmtId="0" fontId="0" fillId="33" borderId="16" xfId="0" applyFill="1" applyBorder="1" applyAlignment="1">
      <alignment/>
    </xf>
    <xf numFmtId="0" fontId="0" fillId="0" borderId="17" xfId="0" applyBorder="1" applyAlignment="1">
      <alignment/>
    </xf>
    <xf numFmtId="0" fontId="2" fillId="34" borderId="18" xfId="0" applyFont="1" applyFill="1" applyBorder="1" applyAlignment="1">
      <alignment horizontal="center"/>
    </xf>
    <xf numFmtId="0" fontId="2" fillId="0" borderId="19" xfId="0" applyFont="1" applyBorder="1" applyAlignment="1">
      <alignment/>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18" xfId="0" applyFont="1" applyFill="1" applyBorder="1" applyAlignment="1">
      <alignment horizontal="center"/>
    </xf>
    <xf numFmtId="0" fontId="2" fillId="33" borderId="23" xfId="0" applyFont="1" applyFill="1" applyBorder="1" applyAlignment="1">
      <alignment horizontal="center"/>
    </xf>
    <xf numFmtId="0" fontId="0" fillId="0" borderId="24" xfId="0" applyBorder="1" applyAlignment="1">
      <alignment/>
    </xf>
    <xf numFmtId="0" fontId="0" fillId="0" borderId="19" xfId="0" applyBorder="1" applyAlignment="1">
      <alignment/>
    </xf>
    <xf numFmtId="0" fontId="0" fillId="0" borderId="19"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Border="1" applyAlignment="1">
      <alignment horizontal="center"/>
    </xf>
    <xf numFmtId="0" fontId="0" fillId="0" borderId="32" xfId="0" applyBorder="1" applyAlignment="1">
      <alignment/>
    </xf>
    <xf numFmtId="0" fontId="0" fillId="0" borderId="33" xfId="0" applyBorder="1" applyAlignment="1">
      <alignment horizontal="right"/>
    </xf>
    <xf numFmtId="0" fontId="0" fillId="0" borderId="20" xfId="0" applyBorder="1" applyAlignment="1">
      <alignment horizontal="center"/>
    </xf>
    <xf numFmtId="0" fontId="0" fillId="0" borderId="20" xfId="0" applyBorder="1" applyAlignment="1">
      <alignment/>
    </xf>
    <xf numFmtId="0" fontId="0" fillId="0" borderId="23" xfId="0" applyBorder="1" applyAlignment="1">
      <alignment/>
    </xf>
    <xf numFmtId="0" fontId="2" fillId="34" borderId="33" xfId="0" applyFont="1" applyFill="1" applyBorder="1" applyAlignment="1">
      <alignment horizontal="center"/>
    </xf>
    <xf numFmtId="0" fontId="0" fillId="0" borderId="34" xfId="0" applyBorder="1" applyAlignment="1">
      <alignment/>
    </xf>
    <xf numFmtId="0" fontId="0" fillId="0" borderId="35" xfId="0" applyBorder="1" applyAlignment="1">
      <alignment/>
    </xf>
    <xf numFmtId="0" fontId="0" fillId="0" borderId="35" xfId="0" applyBorder="1" applyAlignment="1">
      <alignment horizont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3" fillId="33" borderId="24" xfId="0" applyFont="1" applyFill="1" applyBorder="1" applyAlignment="1">
      <alignment horizontal="right"/>
    </xf>
    <xf numFmtId="0" fontId="0" fillId="0" borderId="39" xfId="0" applyBorder="1" applyAlignment="1">
      <alignment/>
    </xf>
    <xf numFmtId="0" fontId="0" fillId="0" borderId="39" xfId="0" applyBorder="1" applyAlignment="1">
      <alignment horizontal="center"/>
    </xf>
    <xf numFmtId="0" fontId="0" fillId="0" borderId="40" xfId="0" applyBorder="1" applyAlignment="1">
      <alignment/>
    </xf>
    <xf numFmtId="0" fontId="4" fillId="34" borderId="24" xfId="0" applyFont="1" applyFill="1" applyBorder="1" applyAlignment="1">
      <alignment horizontal="right"/>
    </xf>
    <xf numFmtId="0" fontId="0" fillId="0" borderId="41" xfId="0" applyBorder="1" applyAlignment="1">
      <alignment/>
    </xf>
    <xf numFmtId="0" fontId="0" fillId="0" borderId="42" xfId="0" applyBorder="1" applyAlignment="1">
      <alignment horizontal="center"/>
    </xf>
    <xf numFmtId="0" fontId="0" fillId="0" borderId="42" xfId="0" applyBorder="1" applyAlignment="1">
      <alignment/>
    </xf>
    <xf numFmtId="0" fontId="0" fillId="0" borderId="43" xfId="0" applyBorder="1" applyAlignment="1">
      <alignment/>
    </xf>
    <xf numFmtId="0" fontId="5" fillId="0" borderId="0" xfId="0" applyFont="1" applyAlignment="1">
      <alignment/>
    </xf>
    <xf numFmtId="0" fontId="6" fillId="0" borderId="0" xfId="0" applyFont="1" applyAlignment="1">
      <alignment/>
    </xf>
    <xf numFmtId="0" fontId="0" fillId="0" borderId="0" xfId="0" applyBorder="1" applyAlignment="1">
      <alignmen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Font="1" applyBorder="1" applyAlignment="1">
      <alignment wrapText="1"/>
    </xf>
    <xf numFmtId="0" fontId="0" fillId="0" borderId="49" xfId="0" applyFont="1" applyBorder="1" applyAlignment="1">
      <alignment wrapText="1"/>
    </xf>
    <xf numFmtId="0" fontId="0" fillId="0" borderId="50" xfId="0" applyFont="1" applyBorder="1" applyAlignment="1">
      <alignment horizontal="center" wrapText="1"/>
    </xf>
    <xf numFmtId="0" fontId="0" fillId="0" borderId="50" xfId="0" applyFont="1" applyBorder="1" applyAlignment="1">
      <alignment wrapText="1"/>
    </xf>
    <xf numFmtId="0" fontId="0" fillId="0" borderId="45" xfId="0" applyFont="1" applyBorder="1" applyAlignment="1">
      <alignment wrapText="1"/>
    </xf>
    <xf numFmtId="0" fontId="0" fillId="0" borderId="51" xfId="0" applyBorder="1" applyAlignment="1">
      <alignment wrapText="1"/>
    </xf>
    <xf numFmtId="0" fontId="0" fillId="0" borderId="52" xfId="0" applyBorder="1" applyAlignment="1">
      <alignment horizontal="center"/>
    </xf>
    <xf numFmtId="0" fontId="0" fillId="0" borderId="53" xfId="0" applyBorder="1" applyAlignment="1">
      <alignment horizontal="center"/>
    </xf>
    <xf numFmtId="0" fontId="0" fillId="0" borderId="44" xfId="0" applyBorder="1" applyAlignment="1">
      <alignment/>
    </xf>
    <xf numFmtId="0" fontId="0" fillId="0" borderId="54" xfId="0" applyBorder="1" applyAlignment="1">
      <alignment horizontal="center"/>
    </xf>
    <xf numFmtId="0" fontId="0" fillId="0" borderId="52" xfId="0" applyBorder="1" applyAlignment="1">
      <alignment/>
    </xf>
    <xf numFmtId="0" fontId="0" fillId="0" borderId="51" xfId="0" applyBorder="1" applyAlignment="1">
      <alignment horizontal="left"/>
    </xf>
    <xf numFmtId="0" fontId="0" fillId="0" borderId="47" xfId="0" applyBorder="1" applyAlignment="1">
      <alignment/>
    </xf>
    <xf numFmtId="0" fontId="0" fillId="0" borderId="55" xfId="0" applyBorder="1" applyAlignment="1">
      <alignment/>
    </xf>
    <xf numFmtId="0" fontId="0" fillId="0" borderId="47" xfId="0" applyBorder="1" applyAlignment="1">
      <alignment wrapText="1"/>
    </xf>
    <xf numFmtId="0" fontId="0" fillId="0" borderId="54" xfId="0" applyBorder="1" applyAlignment="1">
      <alignment/>
    </xf>
    <xf numFmtId="0" fontId="0" fillId="0" borderId="56" xfId="0" applyBorder="1" applyAlignment="1">
      <alignment/>
    </xf>
    <xf numFmtId="0" fontId="0" fillId="0" borderId="54" xfId="0" applyFont="1" applyBorder="1" applyAlignment="1">
      <alignment wrapText="1"/>
    </xf>
    <xf numFmtId="0" fontId="0" fillId="0" borderId="54" xfId="0" applyBorder="1" applyAlignment="1">
      <alignment wrapText="1"/>
    </xf>
    <xf numFmtId="0" fontId="0" fillId="0" borderId="57" xfId="0" applyFont="1" applyBorder="1" applyAlignment="1">
      <alignment wrapText="1"/>
    </xf>
    <xf numFmtId="0" fontId="0" fillId="0" borderId="52" xfId="0" applyBorder="1" applyAlignment="1">
      <alignment wrapText="1"/>
    </xf>
    <xf numFmtId="0" fontId="0" fillId="0" borderId="51" xfId="0" applyBorder="1" applyAlignment="1">
      <alignment/>
    </xf>
    <xf numFmtId="2" fontId="0" fillId="0" borderId="54" xfId="0" applyNumberFormat="1" applyBorder="1" applyAlignment="1">
      <alignment horizontal="center"/>
    </xf>
    <xf numFmtId="2" fontId="0" fillId="0" borderId="45" xfId="0" applyNumberFormat="1" applyBorder="1" applyAlignment="1">
      <alignment horizontal="center"/>
    </xf>
    <xf numFmtId="0" fontId="0" fillId="0" borderId="46" xfId="0" applyBorder="1" applyAlignment="1">
      <alignment/>
    </xf>
    <xf numFmtId="2" fontId="0" fillId="0" borderId="46" xfId="0" applyNumberFormat="1" applyBorder="1" applyAlignment="1">
      <alignment horizontal="center"/>
    </xf>
    <xf numFmtId="0" fontId="0" fillId="0" borderId="56" xfId="0" applyBorder="1" applyAlignment="1">
      <alignment horizontal="center"/>
    </xf>
    <xf numFmtId="2" fontId="0" fillId="0" borderId="54" xfId="0" applyNumberFormat="1" applyBorder="1" applyAlignment="1">
      <alignment/>
    </xf>
    <xf numFmtId="0" fontId="0" fillId="0" borderId="44" xfId="0" applyBorder="1" applyAlignment="1">
      <alignment wrapText="1"/>
    </xf>
    <xf numFmtId="0" fontId="0" fillId="0" borderId="45" xfId="0" applyBorder="1" applyAlignment="1">
      <alignment/>
    </xf>
    <xf numFmtId="0" fontId="0" fillId="0" borderId="58" xfId="0" applyBorder="1" applyAlignment="1">
      <alignment horizontal="center"/>
    </xf>
    <xf numFmtId="0" fontId="0" fillId="0" borderId="59" xfId="0" applyBorder="1" applyAlignment="1">
      <alignment/>
    </xf>
    <xf numFmtId="0" fontId="0" fillId="0" borderId="60" xfId="0" applyBorder="1" applyAlignment="1">
      <alignment horizontal="center"/>
    </xf>
    <xf numFmtId="0" fontId="0" fillId="0" borderId="61" xfId="0" applyBorder="1" applyAlignment="1">
      <alignment horizontal="center"/>
    </xf>
    <xf numFmtId="0" fontId="0" fillId="0" borderId="28" xfId="0" applyBorder="1" applyAlignment="1">
      <alignment horizontal="center"/>
    </xf>
    <xf numFmtId="0" fontId="0" fillId="0" borderId="28" xfId="0" applyBorder="1" applyAlignment="1">
      <alignment wrapText="1"/>
    </xf>
    <xf numFmtId="0" fontId="2" fillId="0" borderId="0" xfId="0" applyFont="1" applyAlignment="1">
      <alignment/>
    </xf>
    <xf numFmtId="0" fontId="2" fillId="0" borderId="28" xfId="0" applyFont="1" applyBorder="1" applyAlignment="1">
      <alignment/>
    </xf>
    <xf numFmtId="0" fontId="0" fillId="0" borderId="0" xfId="0" applyAlignment="1">
      <alignment wrapText="1"/>
    </xf>
    <xf numFmtId="0" fontId="0" fillId="0" borderId="58" xfId="0" applyBorder="1" applyAlignment="1">
      <alignment/>
    </xf>
    <xf numFmtId="0" fontId="0" fillId="0" borderId="62" xfId="0" applyBorder="1" applyAlignment="1">
      <alignment/>
    </xf>
    <xf numFmtId="0" fontId="7" fillId="0" borderId="0" xfId="0" applyFont="1" applyBorder="1" applyAlignment="1">
      <alignment/>
    </xf>
    <xf numFmtId="2" fontId="0" fillId="0" borderId="28" xfId="0" applyNumberFormat="1" applyBorder="1" applyAlignment="1">
      <alignment/>
    </xf>
    <xf numFmtId="2" fontId="7" fillId="0" borderId="0" xfId="0" applyNumberFormat="1" applyFont="1" applyBorder="1" applyAlignment="1">
      <alignment/>
    </xf>
    <xf numFmtId="0" fontId="7" fillId="0" borderId="0" xfId="0" applyFont="1" applyBorder="1" applyAlignment="1">
      <alignment horizontal="center"/>
    </xf>
    <xf numFmtId="0" fontId="2" fillId="0" borderId="0" xfId="0" applyFont="1" applyBorder="1" applyAlignment="1">
      <alignment horizontal="left"/>
    </xf>
    <xf numFmtId="0" fontId="0" fillId="0" borderId="60" xfId="0" applyBorder="1" applyAlignment="1">
      <alignment/>
    </xf>
    <xf numFmtId="0" fontId="0" fillId="0" borderId="61" xfId="0" applyBorder="1" applyAlignment="1">
      <alignment/>
    </xf>
    <xf numFmtId="0" fontId="0" fillId="0" borderId="63" xfId="0" applyBorder="1" applyAlignment="1">
      <alignment/>
    </xf>
    <xf numFmtId="2" fontId="0" fillId="0" borderId="28" xfId="0" applyNumberFormat="1" applyBorder="1" applyAlignment="1">
      <alignment horizontal="center"/>
    </xf>
    <xf numFmtId="0" fontId="0" fillId="0" borderId="0" xfId="0" applyBorder="1" applyAlignment="1">
      <alignment horizontal="center"/>
    </xf>
    <xf numFmtId="2" fontId="7" fillId="0" borderId="0" xfId="0" applyNumberFormat="1" applyFont="1" applyBorder="1" applyAlignment="1">
      <alignment horizontal="center"/>
    </xf>
    <xf numFmtId="0" fontId="0" fillId="0" borderId="64" xfId="0" applyBorder="1" applyAlignment="1">
      <alignment/>
    </xf>
    <xf numFmtId="2" fontId="0" fillId="0" borderId="0" xfId="0" applyNumberFormat="1" applyBorder="1" applyAlignment="1">
      <alignment/>
    </xf>
    <xf numFmtId="0" fontId="0" fillId="0" borderId="59" xfId="0" applyBorder="1" applyAlignment="1">
      <alignment horizontal="center"/>
    </xf>
    <xf numFmtId="0" fontId="0" fillId="0" borderId="28" xfId="0" applyBorder="1" applyAlignment="1">
      <alignment horizontal="center" wrapText="1"/>
    </xf>
    <xf numFmtId="2" fontId="0" fillId="0" borderId="0" xfId="0" applyNumberFormat="1" applyBorder="1" applyAlignment="1">
      <alignment horizontal="center"/>
    </xf>
    <xf numFmtId="0" fontId="2" fillId="0" borderId="0" xfId="0" applyFont="1" applyBorder="1" applyAlignment="1">
      <alignment/>
    </xf>
    <xf numFmtId="2" fontId="2" fillId="0" borderId="0" xfId="0" applyNumberFormat="1" applyFont="1" applyBorder="1" applyAlignment="1">
      <alignment horizontal="center"/>
    </xf>
    <xf numFmtId="0" fontId="0" fillId="0" borderId="65" xfId="0" applyFont="1" applyBorder="1" applyAlignment="1">
      <alignment wrapText="1"/>
    </xf>
    <xf numFmtId="0" fontId="0" fillId="0" borderId="66" xfId="0" applyFont="1" applyBorder="1" applyAlignment="1">
      <alignment wrapText="1"/>
    </xf>
    <xf numFmtId="0" fontId="0" fillId="0" borderId="67" xfId="0" applyFont="1" applyBorder="1" applyAlignment="1">
      <alignment horizontal="center" wrapText="1"/>
    </xf>
    <xf numFmtId="0" fontId="0" fillId="0" borderId="67" xfId="0" applyFont="1" applyBorder="1" applyAlignment="1">
      <alignment wrapText="1"/>
    </xf>
    <xf numFmtId="0" fontId="0" fillId="0" borderId="47" xfId="0" applyFont="1" applyBorder="1" applyAlignment="1">
      <alignment wrapText="1"/>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xf>
    <xf numFmtId="0" fontId="0" fillId="0" borderId="70" xfId="0" applyBorder="1" applyAlignment="1">
      <alignment/>
    </xf>
    <xf numFmtId="0" fontId="0" fillId="0" borderId="78" xfId="0" applyBorder="1" applyAlignment="1">
      <alignment/>
    </xf>
    <xf numFmtId="0" fontId="0" fillId="0" borderId="52" xfId="0" applyBorder="1" applyAlignment="1">
      <alignment/>
    </xf>
    <xf numFmtId="0" fontId="0" fillId="0" borderId="52" xfId="0" applyBorder="1" applyAlignment="1">
      <alignment horizontal="left"/>
    </xf>
    <xf numFmtId="0" fontId="0" fillId="0" borderId="71" xfId="0" applyBorder="1" applyAlignment="1">
      <alignment/>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81" xfId="0" applyBorder="1" applyAlignment="1">
      <alignment/>
    </xf>
    <xf numFmtId="164" fontId="0" fillId="0" borderId="71" xfId="0" applyNumberFormat="1" applyBorder="1" applyAlignment="1">
      <alignment horizontal="center"/>
    </xf>
    <xf numFmtId="0" fontId="0" fillId="0" borderId="73" xfId="0" applyBorder="1" applyAlignment="1">
      <alignment/>
    </xf>
    <xf numFmtId="0" fontId="0" fillId="0" borderId="82" xfId="0" applyBorder="1" applyAlignment="1">
      <alignment horizontal="center"/>
    </xf>
    <xf numFmtId="0" fontId="0" fillId="0" borderId="83" xfId="0" applyBorder="1" applyAlignment="1">
      <alignment horizontal="center"/>
    </xf>
    <xf numFmtId="0" fontId="0" fillId="0" borderId="83" xfId="0" applyBorder="1" applyAlignment="1">
      <alignment/>
    </xf>
    <xf numFmtId="164" fontId="0" fillId="0" borderId="73" xfId="0" applyNumberFormat="1" applyBorder="1" applyAlignment="1">
      <alignment horizontal="center"/>
    </xf>
    <xf numFmtId="0" fontId="0" fillId="0" borderId="76" xfId="0" applyBorder="1" applyAlignment="1">
      <alignment/>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164" fontId="0" fillId="0" borderId="76" xfId="0" applyNumberFormat="1" applyBorder="1" applyAlignment="1">
      <alignment horizontal="center"/>
    </xf>
    <xf numFmtId="0" fontId="0" fillId="0" borderId="87" xfId="0" applyBorder="1" applyAlignment="1">
      <alignment/>
    </xf>
    <xf numFmtId="0" fontId="0" fillId="0" borderId="88" xfId="0" applyBorder="1" applyAlignment="1">
      <alignment/>
    </xf>
    <xf numFmtId="0" fontId="0" fillId="0" borderId="89" xfId="0" applyBorder="1" applyAlignment="1">
      <alignment horizontal="center"/>
    </xf>
    <xf numFmtId="164" fontId="0" fillId="0" borderId="89" xfId="0" applyNumberFormat="1" applyBorder="1" applyAlignment="1">
      <alignment horizontal="center"/>
    </xf>
    <xf numFmtId="0" fontId="0" fillId="0" borderId="53" xfId="0" applyBorder="1" applyAlignment="1">
      <alignment/>
    </xf>
    <xf numFmtId="0" fontId="0" fillId="0" borderId="90" xfId="0" applyBorder="1" applyAlignment="1">
      <alignment/>
    </xf>
    <xf numFmtId="2" fontId="0" fillId="0" borderId="31" xfId="0" applyNumberFormat="1" applyBorder="1" applyAlignment="1">
      <alignment/>
    </xf>
    <xf numFmtId="2" fontId="0" fillId="0" borderId="88" xfId="0" applyNumberFormat="1" applyBorder="1" applyAlignment="1">
      <alignment/>
    </xf>
    <xf numFmtId="0" fontId="0" fillId="0" borderId="47" xfId="0" applyBorder="1" applyAlignment="1">
      <alignment/>
    </xf>
    <xf numFmtId="0" fontId="0" fillId="0" borderId="46" xfId="0" applyBorder="1" applyAlignment="1">
      <alignment/>
    </xf>
    <xf numFmtId="0" fontId="0" fillId="0" borderId="45" xfId="0" applyBorder="1" applyAlignment="1">
      <alignment/>
    </xf>
    <xf numFmtId="0" fontId="0" fillId="0" borderId="44" xfId="0" applyBorder="1" applyAlignment="1">
      <alignment/>
    </xf>
    <xf numFmtId="0" fontId="0" fillId="0" borderId="52" xfId="0"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0" borderId="91" xfId="0" applyBorder="1" applyAlignment="1">
      <alignment horizontal="center" wrapText="1"/>
    </xf>
    <xf numFmtId="0" fontId="0" fillId="0" borderId="47" xfId="0" applyBorder="1" applyAlignment="1">
      <alignment horizontal="center" wrapText="1"/>
    </xf>
    <xf numFmtId="0" fontId="0" fillId="0" borderId="55" xfId="0" applyBorder="1" applyAlignment="1">
      <alignment horizontal="center" wrapText="1"/>
    </xf>
    <xf numFmtId="0" fontId="0" fillId="0" borderId="53" xfId="0" applyNumberFormat="1" applyBorder="1" applyAlignment="1">
      <alignment horizontal="center"/>
    </xf>
    <xf numFmtId="0" fontId="0" fillId="0" borderId="91" xfId="0" applyBorder="1" applyAlignment="1">
      <alignment/>
    </xf>
    <xf numFmtId="0" fontId="0" fillId="0" borderId="89" xfId="0" applyBorder="1" applyAlignment="1">
      <alignment/>
    </xf>
    <xf numFmtId="0" fontId="0" fillId="0" borderId="46" xfId="0" applyBorder="1" applyAlignment="1">
      <alignment wrapText="1"/>
    </xf>
    <xf numFmtId="0" fontId="0" fillId="0" borderId="46" xfId="0" applyBorder="1" applyAlignment="1">
      <alignment horizontal="center" wrapText="1"/>
    </xf>
    <xf numFmtId="0" fontId="0" fillId="0" borderId="45" xfId="0" applyBorder="1" applyAlignment="1">
      <alignment horizontal="center" wrapText="1"/>
    </xf>
    <xf numFmtId="0" fontId="0" fillId="0" borderId="44" xfId="0" applyBorder="1" applyAlignment="1">
      <alignment horizontal="center" wrapText="1"/>
    </xf>
    <xf numFmtId="0" fontId="0" fillId="0" borderId="54" xfId="0" applyBorder="1" applyAlignment="1">
      <alignment horizontal="center" wrapText="1"/>
    </xf>
    <xf numFmtId="0" fontId="0" fillId="0" borderId="92" xfId="0" applyBorder="1" applyAlignment="1">
      <alignment/>
    </xf>
    <xf numFmtId="0" fontId="0" fillId="0" borderId="93" xfId="0" applyBorder="1" applyAlignment="1">
      <alignment/>
    </xf>
    <xf numFmtId="0" fontId="0" fillId="0" borderId="91" xfId="0" applyBorder="1" applyAlignment="1">
      <alignment horizontal="center"/>
    </xf>
    <xf numFmtId="0" fontId="0" fillId="0" borderId="93" xfId="0" applyBorder="1" applyAlignment="1">
      <alignment horizontal="center"/>
    </xf>
    <xf numFmtId="0" fontId="0" fillId="0" borderId="54" xfId="0" applyFont="1" applyBorder="1" applyAlignment="1">
      <alignment horizontal="center" wrapText="1"/>
    </xf>
    <xf numFmtId="0" fontId="0" fillId="0" borderId="0" xfId="0" applyBorder="1" applyAlignment="1">
      <alignment horizontal="right"/>
    </xf>
    <xf numFmtId="0" fontId="0" fillId="0" borderId="68" xfId="0" applyBorder="1" applyAlignment="1">
      <alignment wrapText="1"/>
    </xf>
    <xf numFmtId="0" fontId="0" fillId="0" borderId="70" xfId="0" applyBorder="1" applyAlignment="1">
      <alignment wrapText="1"/>
    </xf>
    <xf numFmtId="0" fontId="0" fillId="0" borderId="72" xfId="0" applyBorder="1" applyAlignment="1">
      <alignment/>
    </xf>
    <xf numFmtId="1" fontId="0" fillId="0" borderId="28" xfId="0" applyNumberFormat="1" applyBorder="1" applyAlignment="1">
      <alignment/>
    </xf>
    <xf numFmtId="165" fontId="0" fillId="0" borderId="28" xfId="42" applyNumberFormat="1" applyBorder="1" applyAlignment="1">
      <alignment/>
    </xf>
    <xf numFmtId="165" fontId="0" fillId="0" borderId="88" xfId="42" applyNumberFormat="1" applyBorder="1" applyAlignment="1">
      <alignment/>
    </xf>
    <xf numFmtId="165" fontId="0" fillId="0" borderId="94" xfId="42" applyNumberFormat="1" applyBorder="1" applyAlignment="1">
      <alignment/>
    </xf>
    <xf numFmtId="0" fontId="2" fillId="0" borderId="60" xfId="0" applyFont="1" applyBorder="1" applyAlignment="1">
      <alignment horizontal="center"/>
    </xf>
    <xf numFmtId="0" fontId="2" fillId="0" borderId="58" xfId="0" applyFont="1" applyBorder="1" applyAlignment="1">
      <alignment horizontal="center"/>
    </xf>
    <xf numFmtId="0" fontId="2" fillId="0" borderId="0" xfId="0" applyFont="1" applyBorder="1" applyAlignment="1">
      <alignment horizontal="center"/>
    </xf>
    <xf numFmtId="0" fontId="7" fillId="0" borderId="0" xfId="0" applyFont="1" applyAlignment="1">
      <alignment/>
    </xf>
    <xf numFmtId="0" fontId="0" fillId="0" borderId="95" xfId="0" applyBorder="1" applyAlignment="1">
      <alignment/>
    </xf>
    <xf numFmtId="0" fontId="0" fillId="0" borderId="96" xfId="0" applyBorder="1" applyAlignment="1">
      <alignment/>
    </xf>
    <xf numFmtId="0" fontId="0" fillId="0" borderId="64" xfId="0" applyBorder="1" applyAlignment="1">
      <alignment horizontal="right"/>
    </xf>
    <xf numFmtId="0" fontId="0" fillId="0" borderId="37" xfId="0" applyBorder="1" applyAlignment="1">
      <alignment horizontal="right"/>
    </xf>
    <xf numFmtId="2" fontId="0" fillId="0" borderId="35" xfId="0" applyNumberFormat="1" applyBorder="1" applyAlignment="1">
      <alignment/>
    </xf>
    <xf numFmtId="2" fontId="0" fillId="0" borderId="58" xfId="0" applyNumberFormat="1" applyBorder="1" applyAlignment="1">
      <alignment/>
    </xf>
    <xf numFmtId="2" fontId="0" fillId="0" borderId="60" xfId="0" applyNumberFormat="1" applyBorder="1" applyAlignment="1">
      <alignment/>
    </xf>
    <xf numFmtId="2" fontId="0" fillId="0" borderId="61" xfId="0" applyNumberFormat="1" applyBorder="1" applyAlignment="1">
      <alignment/>
    </xf>
    <xf numFmtId="2" fontId="0" fillId="0" borderId="19" xfId="0" applyNumberFormat="1" applyBorder="1" applyAlignment="1">
      <alignment/>
    </xf>
    <xf numFmtId="2" fontId="0" fillId="0" borderId="35" xfId="0" applyNumberFormat="1" applyBorder="1" applyAlignment="1">
      <alignment horizontal="right"/>
    </xf>
    <xf numFmtId="2" fontId="0" fillId="0" borderId="59" xfId="0" applyNumberFormat="1" applyBorder="1" applyAlignment="1">
      <alignment/>
    </xf>
    <xf numFmtId="0" fontId="0" fillId="0" borderId="97" xfId="0" applyBorder="1" applyAlignment="1">
      <alignment/>
    </xf>
    <xf numFmtId="0" fontId="0" fillId="0" borderId="0" xfId="0" applyAlignment="1">
      <alignment horizontal="left"/>
    </xf>
    <xf numFmtId="0" fontId="0" fillId="0" borderId="0" xfId="0" applyAlignment="1">
      <alignment/>
    </xf>
    <xf numFmtId="0" fontId="0" fillId="0" borderId="68" xfId="0" applyBorder="1" applyAlignment="1">
      <alignment/>
    </xf>
    <xf numFmtId="0" fontId="0" fillId="0" borderId="78" xfId="0" applyBorder="1" applyAlignment="1">
      <alignment wrapText="1"/>
    </xf>
    <xf numFmtId="0" fontId="0" fillId="0" borderId="98" xfId="0" applyBorder="1" applyAlignment="1">
      <alignment/>
    </xf>
    <xf numFmtId="0" fontId="0" fillId="0" borderId="74" xfId="0" applyBorder="1" applyAlignment="1">
      <alignment/>
    </xf>
    <xf numFmtId="0" fontId="0" fillId="0" borderId="31" xfId="0" applyBorder="1" applyAlignment="1">
      <alignment horizontal="left"/>
    </xf>
    <xf numFmtId="2" fontId="0" fillId="0" borderId="88" xfId="0" applyNumberFormat="1" applyBorder="1" applyAlignment="1">
      <alignment horizontal="center"/>
    </xf>
    <xf numFmtId="0" fontId="0" fillId="0" borderId="94" xfId="0" applyBorder="1" applyAlignment="1">
      <alignment/>
    </xf>
    <xf numFmtId="0" fontId="0" fillId="0" borderId="78" xfId="0" applyBorder="1" applyAlignment="1">
      <alignment horizontal="center" wrapText="1"/>
    </xf>
    <xf numFmtId="0" fontId="0" fillId="0" borderId="99" xfId="0" applyBorder="1" applyAlignment="1">
      <alignment/>
    </xf>
    <xf numFmtId="0" fontId="0" fillId="0" borderId="28" xfId="0" applyFont="1" applyBorder="1" applyAlignment="1">
      <alignment/>
    </xf>
    <xf numFmtId="0" fontId="0" fillId="0" borderId="100" xfId="0" applyBorder="1" applyAlignment="1">
      <alignment/>
    </xf>
    <xf numFmtId="0" fontId="0" fillId="0" borderId="101" xfId="0" applyBorder="1" applyAlignment="1">
      <alignment/>
    </xf>
    <xf numFmtId="0" fontId="0" fillId="0" borderId="58" xfId="0" applyBorder="1" applyAlignment="1">
      <alignment horizontal="center" wrapText="1"/>
    </xf>
    <xf numFmtId="0" fontId="0" fillId="0" borderId="98" xfId="0" applyBorder="1" applyAlignment="1">
      <alignment horizontal="center" wrapText="1"/>
    </xf>
    <xf numFmtId="0" fontId="0" fillId="0" borderId="82" xfId="0" applyBorder="1" applyAlignment="1">
      <alignment/>
    </xf>
    <xf numFmtId="11" fontId="0" fillId="0" borderId="28" xfId="0" applyNumberFormat="1" applyBorder="1" applyAlignment="1">
      <alignment/>
    </xf>
    <xf numFmtId="11" fontId="0" fillId="0" borderId="58" xfId="0" applyNumberFormat="1" applyBorder="1" applyAlignment="1">
      <alignment/>
    </xf>
    <xf numFmtId="11" fontId="0" fillId="0" borderId="98" xfId="0" applyNumberFormat="1" applyBorder="1" applyAlignment="1">
      <alignment/>
    </xf>
    <xf numFmtId="0" fontId="0" fillId="0" borderId="28" xfId="0" applyBorder="1" applyAlignment="1" quotePrefix="1">
      <alignment horizontal="center"/>
    </xf>
    <xf numFmtId="0" fontId="0" fillId="0" borderId="58" xfId="0" applyBorder="1" applyAlignment="1" quotePrefix="1">
      <alignment horizontal="center"/>
    </xf>
    <xf numFmtId="0" fontId="0" fillId="0" borderId="98" xfId="0" applyBorder="1" applyAlignment="1" quotePrefix="1">
      <alignment horizontal="center"/>
    </xf>
    <xf numFmtId="0" fontId="0" fillId="0" borderId="31" xfId="0" applyBorder="1" applyAlignment="1" quotePrefix="1">
      <alignment horizontal="center"/>
    </xf>
    <xf numFmtId="0" fontId="0" fillId="0" borderId="75" xfId="0" applyBorder="1" applyAlignment="1">
      <alignment/>
    </xf>
    <xf numFmtId="0" fontId="0" fillId="0" borderId="102" xfId="0" applyBorder="1" applyAlignment="1">
      <alignment wrapText="1"/>
    </xf>
    <xf numFmtId="0" fontId="0" fillId="0" borderId="103" xfId="0" applyBorder="1" applyAlignment="1">
      <alignment wrapText="1"/>
    </xf>
    <xf numFmtId="0" fontId="0" fillId="0" borderId="104" xfId="0" applyBorder="1" applyAlignment="1">
      <alignment wrapText="1"/>
    </xf>
    <xf numFmtId="0" fontId="0" fillId="0" borderId="105" xfId="0" applyBorder="1" applyAlignment="1">
      <alignment wrapText="1"/>
    </xf>
    <xf numFmtId="0" fontId="0" fillId="0" borderId="104" xfId="0" applyNumberFormat="1" applyBorder="1" applyAlignment="1">
      <alignment wrapText="1"/>
    </xf>
    <xf numFmtId="0" fontId="0" fillId="35" borderId="104" xfId="0" applyNumberFormat="1" applyFill="1" applyBorder="1" applyAlignment="1">
      <alignment wrapText="1"/>
    </xf>
    <xf numFmtId="0" fontId="0" fillId="0" borderId="105" xfId="0" applyNumberFormat="1" applyBorder="1" applyAlignment="1">
      <alignment wrapText="1"/>
    </xf>
    <xf numFmtId="0" fontId="0" fillId="0" borderId="0" xfId="0" applyNumberFormat="1" applyAlignment="1">
      <alignment wrapText="1"/>
    </xf>
    <xf numFmtId="0" fontId="0" fillId="35" borderId="0" xfId="0" applyNumberFormat="1" applyFill="1" applyAlignment="1">
      <alignment wrapText="1"/>
    </xf>
    <xf numFmtId="0" fontId="0" fillId="0" borderId="106" xfId="0" applyNumberFormat="1" applyBorder="1" applyAlignment="1">
      <alignment wrapText="1"/>
    </xf>
    <xf numFmtId="0" fontId="0" fillId="0" borderId="54" xfId="0" applyNumberFormat="1" applyBorder="1" applyAlignment="1">
      <alignment wrapText="1"/>
    </xf>
    <xf numFmtId="0" fontId="0" fillId="0" borderId="107" xfId="0" applyNumberFormat="1" applyBorder="1" applyAlignment="1">
      <alignment wrapText="1"/>
    </xf>
    <xf numFmtId="0" fontId="0" fillId="0" borderId="108" xfId="0" applyNumberFormat="1" applyBorder="1" applyAlignment="1">
      <alignment wrapText="1"/>
    </xf>
    <xf numFmtId="0" fontId="0" fillId="0" borderId="109" xfId="0" applyNumberFormat="1" applyBorder="1" applyAlignment="1">
      <alignment wrapText="1"/>
    </xf>
    <xf numFmtId="0" fontId="0" fillId="0" borderId="107" xfId="0" applyBorder="1" applyAlignment="1">
      <alignment/>
    </xf>
    <xf numFmtId="0" fontId="0" fillId="35" borderId="0" xfId="0" applyFill="1" applyAlignment="1">
      <alignment/>
    </xf>
    <xf numFmtId="0" fontId="0" fillId="0" borderId="104" xfId="0" applyBorder="1" applyAlignment="1">
      <alignment/>
    </xf>
    <xf numFmtId="0" fontId="0" fillId="0" borderId="105" xfId="0" applyBorder="1" applyAlignment="1">
      <alignment/>
    </xf>
    <xf numFmtId="0" fontId="0" fillId="0" borderId="102" xfId="0" applyBorder="1" applyAlignment="1">
      <alignment/>
    </xf>
    <xf numFmtId="0" fontId="0" fillId="0" borderId="104" xfId="0" applyNumberFormat="1" applyBorder="1" applyAlignment="1">
      <alignment/>
    </xf>
    <xf numFmtId="0" fontId="0" fillId="35" borderId="104" xfId="0" applyNumberFormat="1" applyFill="1" applyBorder="1" applyAlignment="1">
      <alignment/>
    </xf>
    <xf numFmtId="0" fontId="0" fillId="0" borderId="105" xfId="0" applyNumberFormat="1" applyBorder="1" applyAlignment="1">
      <alignment/>
    </xf>
    <xf numFmtId="0" fontId="0" fillId="0" borderId="0" xfId="0" applyNumberFormat="1" applyAlignment="1">
      <alignment/>
    </xf>
    <xf numFmtId="0" fontId="0" fillId="35" borderId="0" xfId="0" applyNumberFormat="1" applyFill="1" applyAlignment="1">
      <alignment/>
    </xf>
    <xf numFmtId="0" fontId="0" fillId="0" borderId="106" xfId="0" applyNumberFormat="1" applyBorder="1" applyAlignment="1">
      <alignment/>
    </xf>
    <xf numFmtId="0" fontId="0" fillId="0" borderId="54" xfId="0" applyNumberFormat="1" applyBorder="1" applyAlignment="1">
      <alignment/>
    </xf>
    <xf numFmtId="0" fontId="0" fillId="0" borderId="107" xfId="0" applyNumberFormat="1" applyBorder="1" applyAlignment="1">
      <alignment/>
    </xf>
    <xf numFmtId="0" fontId="0" fillId="0" borderId="108" xfId="0" applyNumberFormat="1" applyBorder="1" applyAlignment="1">
      <alignment/>
    </xf>
    <xf numFmtId="0" fontId="0" fillId="0" borderId="109" xfId="0" applyNumberFormat="1" applyBorder="1" applyAlignment="1">
      <alignment/>
    </xf>
    <xf numFmtId="0" fontId="0" fillId="0" borderId="0" xfId="0" applyFill="1" applyAlignment="1">
      <alignment/>
    </xf>
    <xf numFmtId="0" fontId="0" fillId="0" borderId="102" xfId="0" applyNumberFormat="1" applyBorder="1" applyAlignment="1">
      <alignment/>
    </xf>
    <xf numFmtId="0" fontId="0" fillId="0" borderId="110" xfId="0" applyBorder="1" applyAlignment="1">
      <alignment/>
    </xf>
    <xf numFmtId="0" fontId="0" fillId="0" borderId="110" xfId="0" applyNumberFormat="1" applyBorder="1" applyAlignment="1">
      <alignment/>
    </xf>
    <xf numFmtId="0" fontId="0" fillId="0" borderId="111" xfId="0" applyBorder="1" applyAlignment="1">
      <alignment/>
    </xf>
    <xf numFmtId="0" fontId="0" fillId="0" borderId="111" xfId="0" applyNumberFormat="1" applyBorder="1" applyAlignment="1">
      <alignment/>
    </xf>
    <xf numFmtId="0" fontId="0" fillId="0" borderId="102" xfId="0" applyNumberFormat="1" applyBorder="1" applyAlignment="1">
      <alignment wrapText="1"/>
    </xf>
    <xf numFmtId="0" fontId="0" fillId="0" borderId="110" xfId="0" applyBorder="1" applyAlignment="1">
      <alignment wrapText="1"/>
    </xf>
    <xf numFmtId="0" fontId="0" fillId="0" borderId="110" xfId="0" applyNumberFormat="1" applyBorder="1" applyAlignment="1">
      <alignment wrapText="1"/>
    </xf>
    <xf numFmtId="0" fontId="0" fillId="0" borderId="111" xfId="0" applyBorder="1" applyAlignment="1">
      <alignment wrapText="1"/>
    </xf>
    <xf numFmtId="0" fontId="0" fillId="0" borderId="111" xfId="0" applyNumberFormat="1" applyBorder="1" applyAlignment="1">
      <alignment wrapText="1"/>
    </xf>
    <xf numFmtId="0" fontId="2" fillId="0" borderId="61" xfId="0" applyFont="1" applyBorder="1" applyAlignment="1">
      <alignment horizontal="center"/>
    </xf>
    <xf numFmtId="0" fontId="0" fillId="0" borderId="103" xfId="0" applyBorder="1" applyAlignment="1">
      <alignment/>
    </xf>
    <xf numFmtId="0" fontId="0" fillId="0" borderId="103" xfId="0" applyBorder="1" applyAlignment="1">
      <alignment wrapText="1"/>
    </xf>
    <xf numFmtId="0" fontId="0" fillId="0" borderId="95" xfId="0" applyBorder="1" applyAlignment="1">
      <alignment wrapText="1"/>
    </xf>
    <xf numFmtId="0" fontId="0" fillId="0" borderId="112" xfId="0" applyBorder="1" applyAlignment="1">
      <alignment/>
    </xf>
    <xf numFmtId="0" fontId="0" fillId="0" borderId="113" xfId="0" applyBorder="1" applyAlignment="1">
      <alignment/>
    </xf>
    <xf numFmtId="0" fontId="0" fillId="0" borderId="112" xfId="0" applyNumberFormat="1" applyBorder="1" applyAlignment="1">
      <alignment/>
    </xf>
    <xf numFmtId="0" fontId="0" fillId="0" borderId="0" xfId="0" applyNumberFormat="1" applyBorder="1" applyAlignment="1">
      <alignment/>
    </xf>
    <xf numFmtId="0" fontId="0" fillId="0" borderId="37" xfId="0" applyNumberFormat="1" applyBorder="1" applyAlignment="1">
      <alignment/>
    </xf>
    <xf numFmtId="0" fontId="0" fillId="35" borderId="0" xfId="0" applyNumberFormat="1" applyFill="1" applyBorder="1" applyAlignment="1">
      <alignment/>
    </xf>
    <xf numFmtId="0" fontId="0" fillId="0" borderId="0" xfId="0" applyNumberFormat="1" applyFill="1" applyBorder="1" applyAlignment="1">
      <alignment/>
    </xf>
    <xf numFmtId="0" fontId="0" fillId="0" borderId="63" xfId="0" applyNumberFormat="1" applyBorder="1" applyAlignment="1">
      <alignment/>
    </xf>
    <xf numFmtId="0" fontId="0" fillId="35" borderId="63" xfId="0" applyNumberFormat="1" applyFill="1" applyBorder="1" applyAlignment="1">
      <alignment/>
    </xf>
    <xf numFmtId="0" fontId="0" fillId="0" borderId="97" xfId="0" applyNumberFormat="1"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0" fillId="35" borderId="108" xfId="0" applyNumberFormat="1" applyFill="1" applyBorder="1" applyAlignment="1">
      <alignment/>
    </xf>
    <xf numFmtId="0" fontId="0" fillId="0" borderId="117" xfId="0" applyBorder="1" applyAlignment="1">
      <alignment/>
    </xf>
    <xf numFmtId="0" fontId="0" fillId="0" borderId="118" xfId="0" applyBorder="1" applyAlignment="1">
      <alignment/>
    </xf>
    <xf numFmtId="0" fontId="0" fillId="0" borderId="0" xfId="0" applyNumberFormat="1" applyFill="1" applyAlignment="1">
      <alignment/>
    </xf>
    <xf numFmtId="0" fontId="0" fillId="0" borderId="119" xfId="0" applyBorder="1" applyAlignment="1">
      <alignment/>
    </xf>
    <xf numFmtId="0" fontId="0" fillId="0" borderId="120" xfId="0" applyBorder="1" applyAlignment="1">
      <alignment/>
    </xf>
    <xf numFmtId="0" fontId="0" fillId="0" borderId="121"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15" xfId="0" applyBorder="1" applyAlignment="1">
      <alignment wrapText="1"/>
    </xf>
    <xf numFmtId="0" fontId="0" fillId="0" borderId="0" xfId="0" applyNumberFormat="1" applyBorder="1" applyAlignment="1">
      <alignment wrapText="1"/>
    </xf>
    <xf numFmtId="0" fontId="9" fillId="0" borderId="0" xfId="0" applyNumberFormat="1" applyFont="1" applyAlignment="1">
      <alignment/>
    </xf>
    <xf numFmtId="0" fontId="9" fillId="0" borderId="0" xfId="0" applyNumberFormat="1" applyFont="1" applyFill="1" applyAlignment="1">
      <alignment/>
    </xf>
    <xf numFmtId="0" fontId="0" fillId="35"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Alignment="1">
      <alignment/>
    </xf>
    <xf numFmtId="0" fontId="0" fillId="35" borderId="0" xfId="0" applyFill="1" applyBorder="1" applyAlignment="1">
      <alignment/>
    </xf>
    <xf numFmtId="0" fontId="0" fillId="0" borderId="125" xfId="0" applyBorder="1" applyAlignment="1">
      <alignment wrapText="1"/>
    </xf>
    <xf numFmtId="0" fontId="0" fillId="0" borderId="114" xfId="0" applyBorder="1" applyAlignment="1">
      <alignment wrapText="1"/>
    </xf>
    <xf numFmtId="0" fontId="9" fillId="0" borderId="0" xfId="0" applyNumberFormat="1" applyFont="1" applyAlignment="1">
      <alignment wrapText="1"/>
    </xf>
    <xf numFmtId="0" fontId="0" fillId="0" borderId="116" xfId="0" applyBorder="1" applyAlignment="1">
      <alignment wrapText="1"/>
    </xf>
    <xf numFmtId="0" fontId="0" fillId="0" borderId="122" xfId="0" applyBorder="1" applyAlignment="1">
      <alignment wrapText="1"/>
    </xf>
    <xf numFmtId="166" fontId="0" fillId="0" borderId="104" xfId="0" applyNumberFormat="1" applyBorder="1" applyAlignment="1">
      <alignment wrapText="1"/>
    </xf>
    <xf numFmtId="166" fontId="0" fillId="35" borderId="104" xfId="0" applyNumberFormat="1" applyFill="1" applyBorder="1" applyAlignment="1">
      <alignment wrapText="1"/>
    </xf>
    <xf numFmtId="166" fontId="0" fillId="0" borderId="105" xfId="0" applyNumberFormat="1" applyBorder="1" applyAlignment="1">
      <alignment wrapText="1"/>
    </xf>
    <xf numFmtId="166" fontId="0" fillId="0" borderId="0" xfId="0" applyNumberFormat="1" applyAlignment="1">
      <alignment wrapText="1"/>
    </xf>
    <xf numFmtId="166" fontId="0" fillId="35" borderId="0" xfId="0" applyNumberFormat="1" applyFill="1" applyAlignment="1">
      <alignment wrapText="1"/>
    </xf>
    <xf numFmtId="166" fontId="0" fillId="0" borderId="106" xfId="0" applyNumberFormat="1" applyBorder="1" applyAlignment="1">
      <alignment wrapText="1"/>
    </xf>
    <xf numFmtId="166" fontId="0" fillId="0" borderId="107" xfId="0" applyNumberFormat="1" applyBorder="1" applyAlignment="1">
      <alignment wrapText="1"/>
    </xf>
    <xf numFmtId="166" fontId="0" fillId="0" borderId="92" xfId="0" applyNumberFormat="1" applyBorder="1" applyAlignment="1">
      <alignment wrapText="1"/>
    </xf>
    <xf numFmtId="166" fontId="0" fillId="0" borderId="108" xfId="0" applyNumberFormat="1" applyBorder="1" applyAlignment="1">
      <alignment wrapText="1"/>
    </xf>
    <xf numFmtId="166" fontId="0" fillId="0" borderId="109" xfId="0" applyNumberFormat="1" applyBorder="1" applyAlignment="1">
      <alignment wrapText="1"/>
    </xf>
    <xf numFmtId="0" fontId="0" fillId="0" borderId="126" xfId="0" applyBorder="1" applyAlignment="1">
      <alignment wrapText="1"/>
    </xf>
    <xf numFmtId="166" fontId="0" fillId="0" borderId="0" xfId="0" applyNumberFormat="1" applyBorder="1" applyAlignment="1">
      <alignment wrapText="1"/>
    </xf>
    <xf numFmtId="0" fontId="0" fillId="0" borderId="44" xfId="0" applyBorder="1" applyAlignment="1">
      <alignment horizontal="center"/>
    </xf>
    <xf numFmtId="0" fontId="0" fillId="0" borderId="46" xfId="0" applyBorder="1" applyAlignment="1">
      <alignment horizontal="center"/>
    </xf>
    <xf numFmtId="0" fontId="0" fillId="0" borderId="68" xfId="0" applyBorder="1" applyAlignment="1">
      <alignment horizontal="center" wrapText="1"/>
    </xf>
    <xf numFmtId="0" fontId="0" fillId="0" borderId="70" xfId="0" applyBorder="1" applyAlignment="1">
      <alignment horizontal="center" wrapText="1"/>
    </xf>
    <xf numFmtId="0" fontId="0" fillId="0" borderId="72" xfId="0" applyBorder="1" applyAlignment="1">
      <alignment horizontal="center"/>
    </xf>
    <xf numFmtId="0" fontId="0" fillId="0" borderId="28" xfId="0" applyBorder="1" applyAlignment="1">
      <alignment horizontal="center"/>
    </xf>
    <xf numFmtId="0" fontId="0" fillId="0" borderId="52" xfId="0" applyFont="1" applyBorder="1" applyAlignment="1">
      <alignment wrapText="1"/>
    </xf>
    <xf numFmtId="0" fontId="0" fillId="0" borderId="92" xfId="0" applyBorder="1" applyAlignment="1">
      <alignment/>
    </xf>
    <xf numFmtId="0" fontId="0" fillId="0" borderId="45" xfId="0" applyBorder="1" applyAlignment="1">
      <alignment horizontal="center"/>
    </xf>
    <xf numFmtId="0" fontId="0" fillId="0" borderId="58" xfId="0" applyBorder="1" applyAlignment="1">
      <alignment horizontal="left"/>
    </xf>
    <xf numFmtId="0" fontId="0" fillId="0" borderId="61" xfId="0" applyBorder="1" applyAlignment="1">
      <alignment horizontal="left"/>
    </xf>
    <xf numFmtId="0" fontId="8" fillId="0" borderId="0" xfId="0" applyFont="1" applyAlignment="1">
      <alignment horizontal="center"/>
    </xf>
    <xf numFmtId="0" fontId="0" fillId="0" borderId="71" xfId="0" applyBorder="1" applyAlignment="1">
      <alignment wrapText="1"/>
    </xf>
    <xf numFmtId="0" fontId="0" fillId="0" borderId="76" xfId="0" applyBorder="1" applyAlignment="1">
      <alignment/>
    </xf>
    <xf numFmtId="0" fontId="0" fillId="0" borderId="92" xfId="0" applyFont="1" applyBorder="1" applyAlignment="1">
      <alignment wrapText="1"/>
    </xf>
    <xf numFmtId="0" fontId="0" fillId="0" borderId="51"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0" fillId="0" borderId="52" xfId="0" applyBorder="1" applyAlignment="1">
      <alignment wrapText="1"/>
    </xf>
    <xf numFmtId="0" fontId="0" fillId="0" borderId="92" xfId="0" applyBorder="1" applyAlignment="1">
      <alignment wrapText="1"/>
    </xf>
    <xf numFmtId="0" fontId="0" fillId="0" borderId="93" xfId="0" applyBorder="1" applyAlignment="1">
      <alignment horizontal="center"/>
    </xf>
    <xf numFmtId="0" fontId="0" fillId="0" borderId="92" xfId="0" applyBorder="1" applyAlignment="1">
      <alignment horizontal="center"/>
    </xf>
    <xf numFmtId="2" fontId="0" fillId="0" borderId="52" xfId="0" applyNumberFormat="1" applyBorder="1" applyAlignment="1">
      <alignment horizontal="center"/>
    </xf>
    <xf numFmtId="2" fontId="0" fillId="0" borderId="92" xfId="0" applyNumberFormat="1" applyBorder="1" applyAlignment="1">
      <alignment horizontal="center"/>
    </xf>
    <xf numFmtId="2" fontId="0" fillId="0" borderId="47" xfId="0" applyNumberFormat="1" applyBorder="1" applyAlignment="1">
      <alignment horizontal="center"/>
    </xf>
    <xf numFmtId="2" fontId="0" fillId="0" borderId="89" xfId="0" applyNumberFormat="1" applyBorder="1" applyAlignment="1">
      <alignment horizontal="center"/>
    </xf>
    <xf numFmtId="0" fontId="0" fillId="0" borderId="51" xfId="0" applyBorder="1" applyAlignment="1">
      <alignment wrapText="1"/>
    </xf>
    <xf numFmtId="0" fontId="0" fillId="0" borderId="56" xfId="0" applyBorder="1" applyAlignment="1">
      <alignment wrapText="1"/>
    </xf>
    <xf numFmtId="0" fontId="0" fillId="0" borderId="52" xfId="0" applyBorder="1" applyAlignment="1">
      <alignment horizontal="center"/>
    </xf>
    <xf numFmtId="0" fontId="0" fillId="0" borderId="56" xfId="0"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6" xfId="0" applyNumberFormat="1" applyBorder="1" applyAlignment="1">
      <alignment horizontal="center"/>
    </xf>
    <xf numFmtId="2" fontId="0" fillId="0" borderId="51" xfId="0" applyNumberFormat="1" applyBorder="1" applyAlignment="1">
      <alignment horizontal="center"/>
    </xf>
    <xf numFmtId="2" fontId="0" fillId="0" borderId="56" xfId="0" applyNumberFormat="1" applyBorder="1" applyAlignment="1">
      <alignment horizontal="center"/>
    </xf>
    <xf numFmtId="2" fontId="0" fillId="0" borderId="53" xfId="0" applyNumberFormat="1" applyBorder="1" applyAlignment="1">
      <alignment/>
    </xf>
    <xf numFmtId="2" fontId="0" fillId="0" borderId="47" xfId="0" applyNumberFormat="1" applyBorder="1" applyAlignment="1">
      <alignment/>
    </xf>
    <xf numFmtId="2" fontId="0" fillId="0" borderId="90" xfId="0" applyNumberFormat="1" applyBorder="1" applyAlignment="1">
      <alignment/>
    </xf>
    <xf numFmtId="2" fontId="0" fillId="0" borderId="89" xfId="0" applyNumberFormat="1" applyBorder="1" applyAlignment="1">
      <alignment/>
    </xf>
    <xf numFmtId="2" fontId="0" fillId="0" borderId="54" xfId="0" applyNumberFormat="1" applyBorder="1" applyAlignment="1">
      <alignment horizontal="center"/>
    </xf>
    <xf numFmtId="0" fontId="0" fillId="0" borderId="44" xfId="0" applyBorder="1" applyAlignment="1">
      <alignment horizontal="left" wrapText="1"/>
    </xf>
    <xf numFmtId="0" fontId="0" fillId="0" borderId="46" xfId="0" applyBorder="1" applyAlignment="1">
      <alignment horizontal="left" wrapText="1"/>
    </xf>
    <xf numFmtId="0" fontId="0" fillId="0" borderId="52" xfId="0" applyBorder="1" applyAlignment="1">
      <alignment horizontal="center" wrapText="1"/>
    </xf>
    <xf numFmtId="0" fontId="0" fillId="0" borderId="92" xfId="0" applyBorder="1" applyAlignment="1">
      <alignment horizontal="center" wrapText="1"/>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28" xfId="0" applyFont="1" applyBorder="1" applyAlignment="1">
      <alignment horizontal="left" wrapText="1"/>
    </xf>
    <xf numFmtId="0" fontId="0" fillId="0" borderId="59" xfId="0" applyBorder="1" applyAlignment="1">
      <alignment horizontal="center" wrapText="1"/>
    </xf>
    <xf numFmtId="0" fontId="0" fillId="0" borderId="19" xfId="0" applyBorder="1" applyAlignment="1">
      <alignment horizontal="center" wrapText="1"/>
    </xf>
    <xf numFmtId="0" fontId="2" fillId="0" borderId="58"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0" fillId="0" borderId="96" xfId="0" applyBorder="1" applyAlignment="1">
      <alignment horizontal="left" wrapText="1"/>
    </xf>
    <xf numFmtId="0" fontId="0" fillId="0" borderId="0" xfId="0" applyAlignment="1">
      <alignment horizontal="left" wrapText="1"/>
    </xf>
    <xf numFmtId="0" fontId="0" fillId="0" borderId="48" xfId="0" applyBorder="1" applyAlignment="1">
      <alignment horizontal="center"/>
    </xf>
    <xf numFmtId="0" fontId="0" fillId="0" borderId="50" xfId="0" applyBorder="1" applyAlignment="1">
      <alignment horizontal="center"/>
    </xf>
    <xf numFmtId="0" fontId="0" fillId="0" borderId="92" xfId="0" applyBorder="1" applyAlignment="1">
      <alignment horizontal="left"/>
    </xf>
    <xf numFmtId="0" fontId="0" fillId="0" borderId="56" xfId="0" applyBorder="1" applyAlignment="1">
      <alignment horizontal="left"/>
    </xf>
    <xf numFmtId="0" fontId="0" fillId="0" borderId="48" xfId="0" applyBorder="1" applyAlignment="1">
      <alignment horizontal="center" wrapText="1"/>
    </xf>
    <xf numFmtId="0" fontId="0" fillId="0" borderId="50" xfId="0" applyBorder="1" applyAlignment="1">
      <alignment horizontal="center" wrapText="1"/>
    </xf>
    <xf numFmtId="0" fontId="0" fillId="0" borderId="97" xfId="0" applyBorder="1" applyAlignment="1">
      <alignment horizontal="center"/>
    </xf>
    <xf numFmtId="0" fontId="0" fillId="0" borderId="62" xfId="0" applyBorder="1" applyAlignment="1">
      <alignment horizontal="center"/>
    </xf>
    <xf numFmtId="0" fontId="0" fillId="0" borderId="64" xfId="0" applyBorder="1" applyAlignment="1">
      <alignment horizontal="center"/>
    </xf>
    <xf numFmtId="0" fontId="0" fillId="0" borderId="95" xfId="0" applyBorder="1" applyAlignment="1">
      <alignment horizontal="center"/>
    </xf>
    <xf numFmtId="0" fontId="0" fillId="0" borderId="72" xfId="0" applyBorder="1" applyAlignment="1">
      <alignment wrapText="1"/>
    </xf>
    <xf numFmtId="0" fontId="0" fillId="0" borderId="101" xfId="0" applyBorder="1" applyAlignment="1">
      <alignment wrapText="1"/>
    </xf>
    <xf numFmtId="0" fontId="0" fillId="0" borderId="69" xfId="0" applyBorder="1" applyAlignment="1">
      <alignment horizontal="center"/>
    </xf>
    <xf numFmtId="0" fontId="0" fillId="0" borderId="77" xfId="0" applyBorder="1" applyAlignment="1">
      <alignment horizontal="center"/>
    </xf>
    <xf numFmtId="0" fontId="0" fillId="0" borderId="70" xfId="0" applyBorder="1" applyAlignment="1">
      <alignment horizontal="center"/>
    </xf>
    <xf numFmtId="0" fontId="0" fillId="0" borderId="72" xfId="0" applyBorder="1" applyAlignment="1">
      <alignment horizontal="right" wrapText="1"/>
    </xf>
    <xf numFmtId="0" fontId="0" fillId="0" borderId="28" xfId="0" applyBorder="1" applyAlignment="1">
      <alignment horizontal="right" wrapText="1"/>
    </xf>
    <xf numFmtId="0" fontId="0" fillId="0" borderId="68" xfId="0" applyBorder="1" applyAlignment="1">
      <alignment horizontal="right"/>
    </xf>
    <xf numFmtId="0" fontId="0" fillId="0" borderId="7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114300</xdr:colOff>
      <xdr:row>0</xdr:row>
      <xdr:rowOff>123825</xdr:rowOff>
    </xdr:from>
    <xdr:ext cx="400050" cy="190500"/>
    <xdr:sp>
      <xdr:nvSpPr>
        <xdr:cNvPr id="1" name="Text Box 1"/>
        <xdr:cNvSpPr txBox="1">
          <a:spLocks noChangeArrowheads="1"/>
        </xdr:cNvSpPr>
      </xdr:nvSpPr>
      <xdr:spPr>
        <a:xfrm>
          <a:off x="9505950" y="123825"/>
          <a:ext cx="40005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oneCellAnchor>
    <xdr:from>
      <xdr:col>30</xdr:col>
      <xdr:colOff>123825</xdr:colOff>
      <xdr:row>0</xdr:row>
      <xdr:rowOff>161925</xdr:rowOff>
    </xdr:from>
    <xdr:ext cx="400050" cy="190500"/>
    <xdr:sp>
      <xdr:nvSpPr>
        <xdr:cNvPr id="2" name="Text Box 2"/>
        <xdr:cNvSpPr txBox="1">
          <a:spLocks noChangeArrowheads="1"/>
        </xdr:cNvSpPr>
      </xdr:nvSpPr>
      <xdr:spPr>
        <a:xfrm>
          <a:off x="17897475" y="161925"/>
          <a:ext cx="40005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0</xdr:row>
      <xdr:rowOff>352425</xdr:rowOff>
    </xdr:from>
    <xdr:ext cx="476250" cy="200025"/>
    <xdr:sp>
      <xdr:nvSpPr>
        <xdr:cNvPr id="1" name="Text Box 1"/>
        <xdr:cNvSpPr txBox="1">
          <a:spLocks noChangeArrowheads="1"/>
        </xdr:cNvSpPr>
      </xdr:nvSpPr>
      <xdr:spPr>
        <a:xfrm>
          <a:off x="10801350" y="352425"/>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114300</xdr:colOff>
      <xdr:row>0</xdr:row>
      <xdr:rowOff>428625</xdr:rowOff>
    </xdr:from>
    <xdr:ext cx="476250" cy="200025"/>
    <xdr:sp>
      <xdr:nvSpPr>
        <xdr:cNvPr id="1" name="Text Box 1"/>
        <xdr:cNvSpPr txBox="1">
          <a:spLocks noChangeArrowheads="1"/>
        </xdr:cNvSpPr>
      </xdr:nvSpPr>
      <xdr:spPr>
        <a:xfrm>
          <a:off x="11068050" y="428625"/>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0</xdr:row>
      <xdr:rowOff>333375</xdr:rowOff>
    </xdr:from>
    <xdr:ext cx="476250" cy="200025"/>
    <xdr:sp>
      <xdr:nvSpPr>
        <xdr:cNvPr id="1" name="Text Box 1"/>
        <xdr:cNvSpPr txBox="1">
          <a:spLocks noChangeArrowheads="1"/>
        </xdr:cNvSpPr>
      </xdr:nvSpPr>
      <xdr:spPr>
        <a:xfrm>
          <a:off x="10972800" y="333375"/>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133350</xdr:colOff>
      <xdr:row>0</xdr:row>
      <xdr:rowOff>266700</xdr:rowOff>
    </xdr:from>
    <xdr:ext cx="476250" cy="200025"/>
    <xdr:sp>
      <xdr:nvSpPr>
        <xdr:cNvPr id="1" name="Text Box 1"/>
        <xdr:cNvSpPr txBox="1">
          <a:spLocks noChangeArrowheads="1"/>
        </xdr:cNvSpPr>
      </xdr:nvSpPr>
      <xdr:spPr>
        <a:xfrm>
          <a:off x="11001375" y="266700"/>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123825</xdr:colOff>
      <xdr:row>0</xdr:row>
      <xdr:rowOff>371475</xdr:rowOff>
    </xdr:from>
    <xdr:ext cx="476250" cy="200025"/>
    <xdr:sp>
      <xdr:nvSpPr>
        <xdr:cNvPr id="1" name="Text Box 1"/>
        <xdr:cNvSpPr txBox="1">
          <a:spLocks noChangeArrowheads="1"/>
        </xdr:cNvSpPr>
      </xdr:nvSpPr>
      <xdr:spPr>
        <a:xfrm>
          <a:off x="10953750" y="371475"/>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161925</xdr:colOff>
      <xdr:row>0</xdr:row>
      <xdr:rowOff>514350</xdr:rowOff>
    </xdr:from>
    <xdr:ext cx="428625" cy="200025"/>
    <xdr:sp>
      <xdr:nvSpPr>
        <xdr:cNvPr id="1" name="Text Box 1"/>
        <xdr:cNvSpPr txBox="1">
          <a:spLocks noChangeArrowheads="1"/>
        </xdr:cNvSpPr>
      </xdr:nvSpPr>
      <xdr:spPr>
        <a:xfrm>
          <a:off x="9982200" y="514350"/>
          <a:ext cx="428625"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76200</xdr:colOff>
      <xdr:row>0</xdr:row>
      <xdr:rowOff>228600</xdr:rowOff>
    </xdr:from>
    <xdr:ext cx="400050" cy="257175"/>
    <xdr:sp>
      <xdr:nvSpPr>
        <xdr:cNvPr id="1" name="Text Box 1"/>
        <xdr:cNvSpPr txBox="1">
          <a:spLocks noChangeArrowheads="1"/>
        </xdr:cNvSpPr>
      </xdr:nvSpPr>
      <xdr:spPr>
        <a:xfrm>
          <a:off x="11029950" y="228600"/>
          <a:ext cx="400050" cy="2571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oneCellAnchor>
    <xdr:from>
      <xdr:col>33</xdr:col>
      <xdr:colOff>76200</xdr:colOff>
      <xdr:row>0</xdr:row>
      <xdr:rowOff>285750</xdr:rowOff>
    </xdr:from>
    <xdr:ext cx="400050" cy="257175"/>
    <xdr:sp>
      <xdr:nvSpPr>
        <xdr:cNvPr id="2" name="Text Box 2"/>
        <xdr:cNvSpPr txBox="1">
          <a:spLocks noChangeArrowheads="1"/>
        </xdr:cNvSpPr>
      </xdr:nvSpPr>
      <xdr:spPr>
        <a:xfrm>
          <a:off x="20974050" y="285750"/>
          <a:ext cx="400050" cy="2571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0</xdr:row>
      <xdr:rowOff>247650</xdr:rowOff>
    </xdr:from>
    <xdr:ext cx="400050" cy="381000"/>
    <xdr:sp>
      <xdr:nvSpPr>
        <xdr:cNvPr id="1" name="Text Box 1"/>
        <xdr:cNvSpPr txBox="1">
          <a:spLocks noChangeArrowheads="1"/>
        </xdr:cNvSpPr>
      </xdr:nvSpPr>
      <xdr:spPr>
        <a:xfrm>
          <a:off x="11068050" y="247650"/>
          <a:ext cx="400050" cy="3810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oneCellAnchor>
    <xdr:from>
      <xdr:col>33</xdr:col>
      <xdr:colOff>114300</xdr:colOff>
      <xdr:row>0</xdr:row>
      <xdr:rowOff>247650</xdr:rowOff>
    </xdr:from>
    <xdr:ext cx="400050" cy="381000"/>
    <xdr:sp>
      <xdr:nvSpPr>
        <xdr:cNvPr id="2" name="Text Box 2"/>
        <xdr:cNvSpPr txBox="1">
          <a:spLocks noChangeArrowheads="1"/>
        </xdr:cNvSpPr>
      </xdr:nvSpPr>
      <xdr:spPr>
        <a:xfrm>
          <a:off x="21012150" y="247650"/>
          <a:ext cx="400050" cy="3810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209550</xdr:colOff>
      <xdr:row>0</xdr:row>
      <xdr:rowOff>409575</xdr:rowOff>
    </xdr:from>
    <xdr:ext cx="400050" cy="190500"/>
    <xdr:sp>
      <xdr:nvSpPr>
        <xdr:cNvPr id="1" name="Text Box 1"/>
        <xdr:cNvSpPr txBox="1">
          <a:spLocks noChangeArrowheads="1"/>
        </xdr:cNvSpPr>
      </xdr:nvSpPr>
      <xdr:spPr>
        <a:xfrm>
          <a:off x="11820525" y="409575"/>
          <a:ext cx="40005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152400</xdr:colOff>
      <xdr:row>0</xdr:row>
      <xdr:rowOff>523875</xdr:rowOff>
    </xdr:from>
    <xdr:ext cx="400050" cy="200025"/>
    <xdr:sp>
      <xdr:nvSpPr>
        <xdr:cNvPr id="1" name="Text Box 1"/>
        <xdr:cNvSpPr txBox="1">
          <a:spLocks noChangeArrowheads="1"/>
        </xdr:cNvSpPr>
      </xdr:nvSpPr>
      <xdr:spPr>
        <a:xfrm>
          <a:off x="11849100" y="523875"/>
          <a:ext cx="4000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142875</xdr:colOff>
      <xdr:row>0</xdr:row>
      <xdr:rowOff>323850</xdr:rowOff>
    </xdr:from>
    <xdr:ext cx="400050" cy="190500"/>
    <xdr:sp>
      <xdr:nvSpPr>
        <xdr:cNvPr id="1" name="Text Box 1"/>
        <xdr:cNvSpPr txBox="1">
          <a:spLocks noChangeArrowheads="1"/>
        </xdr:cNvSpPr>
      </xdr:nvSpPr>
      <xdr:spPr>
        <a:xfrm>
          <a:off x="11944350" y="323850"/>
          <a:ext cx="40005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UTME</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xdr:colOff>
      <xdr:row>2</xdr:row>
      <xdr:rowOff>371475</xdr:rowOff>
    </xdr:from>
    <xdr:ext cx="485775" cy="209550"/>
    <xdr:sp>
      <xdr:nvSpPr>
        <xdr:cNvPr id="1" name="Text Box 1"/>
        <xdr:cNvSpPr txBox="1">
          <a:spLocks noChangeArrowheads="1"/>
        </xdr:cNvSpPr>
      </xdr:nvSpPr>
      <xdr:spPr>
        <a:xfrm>
          <a:off x="9906000" y="695325"/>
          <a:ext cx="485775" cy="20955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180975</xdr:colOff>
      <xdr:row>0</xdr:row>
      <xdr:rowOff>485775</xdr:rowOff>
    </xdr:from>
    <xdr:ext cx="476250" cy="200025"/>
    <xdr:sp>
      <xdr:nvSpPr>
        <xdr:cNvPr id="1" name="Text Box 1"/>
        <xdr:cNvSpPr txBox="1">
          <a:spLocks noChangeArrowheads="1"/>
        </xdr:cNvSpPr>
      </xdr:nvSpPr>
      <xdr:spPr>
        <a:xfrm>
          <a:off x="10896600" y="485775"/>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133350</xdr:colOff>
      <xdr:row>0</xdr:row>
      <xdr:rowOff>457200</xdr:rowOff>
    </xdr:from>
    <xdr:ext cx="476250" cy="200025"/>
    <xdr:sp>
      <xdr:nvSpPr>
        <xdr:cNvPr id="1" name="Text Box 1"/>
        <xdr:cNvSpPr txBox="1">
          <a:spLocks noChangeArrowheads="1"/>
        </xdr:cNvSpPr>
      </xdr:nvSpPr>
      <xdr:spPr>
        <a:xfrm>
          <a:off x="10210800" y="457200"/>
          <a:ext cx="476250"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x coord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qmddev/Mrb/1942/Revised%20TAC%20Emiss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aqmddev/Mrb/1942/Tank%20TAC%20Emiss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qmddev/Mrb/1942/LAT%20Emissions%20Cal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aqmddev/Mrb/1942/TTF%20Emissions%20Cal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 &amp; LAMT Tank Emission Totals"/>
      <sheetName val="Factors"/>
      <sheetName val="Fugitive Counts"/>
      <sheetName val="Tank Emission Rates"/>
      <sheetName val="Modeling Procedure"/>
      <sheetName val="TAC Emission Rates"/>
      <sheetName val="Fugitive Emissions working copy"/>
      <sheetName val="gasoline conc in ethanol"/>
      <sheetName val="TAC conc from Gasoline at MT"/>
      <sheetName val="mid barrel"/>
      <sheetName val="Fugitive Emissions LAR &amp; LAMT"/>
      <sheetName val="Tank 204"/>
      <sheetName val="ROSU"/>
      <sheetName val="Tank 204 Fugitives"/>
      <sheetName val="Pipeline Manifold"/>
      <sheetName val="Tank 206"/>
      <sheetName val="LAR Totals"/>
    </sheetNames>
    <sheetDataSet>
      <sheetData sheetId="1">
        <row r="2">
          <cell r="B2">
            <v>2.9E-05</v>
          </cell>
          <cell r="C2">
            <v>1</v>
          </cell>
        </row>
        <row r="3">
          <cell r="B3">
            <v>0.00017</v>
          </cell>
          <cell r="C3">
            <v>1</v>
          </cell>
        </row>
        <row r="4">
          <cell r="B4">
            <v>1.1E-05</v>
          </cell>
          <cell r="C4">
            <v>12.7</v>
          </cell>
        </row>
        <row r="5">
          <cell r="B5">
            <v>0.00011</v>
          </cell>
          <cell r="C5">
            <v>12.7</v>
          </cell>
        </row>
        <row r="6">
          <cell r="F6">
            <v>42</v>
          </cell>
        </row>
        <row r="7">
          <cell r="F7">
            <v>22000</v>
          </cell>
        </row>
      </sheetData>
      <sheetData sheetId="3">
        <row r="4">
          <cell r="F4">
            <v>6.907149773194369E-09</v>
          </cell>
          <cell r="G4">
            <v>6.902673804305414E-09</v>
          </cell>
          <cell r="H4">
            <v>6.804129510994773E-09</v>
          </cell>
        </row>
        <row r="5">
          <cell r="F5">
            <v>8.871850153125213E-09</v>
          </cell>
          <cell r="G5">
            <v>8.86610101975229E-09</v>
          </cell>
          <cell r="H5">
            <v>8.739526349677733E-09</v>
          </cell>
        </row>
        <row r="6">
          <cell r="F6">
            <v>1.0525180606772373E-22</v>
          </cell>
          <cell r="G6">
            <v>1.0518360082751107E-22</v>
          </cell>
          <cell r="H6">
            <v>1.0368197350087274E-22</v>
          </cell>
        </row>
        <row r="8">
          <cell r="F8">
            <v>9.136441498934353E-22</v>
          </cell>
          <cell r="G8">
            <v>9.130520905165892E-22</v>
          </cell>
          <cell r="H8">
            <v>9.000171310839648E-22</v>
          </cell>
        </row>
      </sheetData>
      <sheetData sheetId="6">
        <row r="20">
          <cell r="G20">
            <v>0.01802260273972603</v>
          </cell>
        </row>
        <row r="26">
          <cell r="G26">
            <v>0.0049910958904109595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 &amp; LAMT Tank Emission Totals"/>
      <sheetName val="Factors"/>
      <sheetName val="Fugitive Counts"/>
      <sheetName val="Tank Emission Rates"/>
      <sheetName val="Fugitive Emissions LAR &amp; LAMT"/>
      <sheetName val="Tank 204"/>
      <sheetName val="ROSU"/>
      <sheetName val="E St. &amp; Rd. 12"/>
      <sheetName val="Pipeline Manifold"/>
      <sheetName val="Tank 206"/>
      <sheetName val="LAR Totals"/>
      <sheetName val="LAMT Totals"/>
      <sheetName val="LAMT Tank 378"/>
      <sheetName val="LAMT Manifold"/>
      <sheetName val="mid barrel"/>
      <sheetName val="TAC conc from Gasoline at MT"/>
      <sheetName val="gasoline conc in ethanol"/>
    </sheetNames>
    <sheetDataSet>
      <sheetData sheetId="1">
        <row r="2">
          <cell r="F2">
            <v>1300</v>
          </cell>
        </row>
        <row r="6">
          <cell r="F6">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T MICR Table"/>
      <sheetName val="LAT Reprod Table"/>
      <sheetName val="LAT Resp Table"/>
      <sheetName val="LAT MICR Total"/>
      <sheetName val="Pumpoff Fugitives"/>
      <sheetName val="TK3893"/>
      <sheetName val="reprod"/>
      <sheetName val="1 hour max"/>
      <sheetName val="Gasoline in Ethanol Concs."/>
    </sheetNames>
    <sheetDataSet>
      <sheetData sheetId="8">
        <row r="6">
          <cell r="J6">
            <v>5.821412177777573E-14</v>
          </cell>
        </row>
        <row r="8">
          <cell r="I8">
            <v>1.973648460313205E-08</v>
          </cell>
          <cell r="J8">
            <v>2.002067905219228E-08</v>
          </cell>
        </row>
        <row r="9">
          <cell r="I9">
            <v>7.365078400680987E-13</v>
          </cell>
          <cell r="J9">
            <v>7.47113145118395E-13</v>
          </cell>
        </row>
        <row r="26">
          <cell r="F26">
            <v>37000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F MICR Table"/>
      <sheetName val="TTF Reprod Table"/>
      <sheetName val="TTF Resp Table"/>
      <sheetName val=" Fugitives"/>
      <sheetName val="1 hour max"/>
      <sheetName val="benzene acute"/>
      <sheetName val="Gasoline in Ethanol Concs."/>
    </sheetNames>
    <sheetDataSet>
      <sheetData sheetId="6">
        <row r="25">
          <cell r="F25">
            <v>37000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K32">
      <selection activeCell="C20" sqref="C20"/>
    </sheetView>
  </sheetViews>
  <sheetFormatPr defaultColWidth="9.140625" defaultRowHeight="12.75"/>
  <cols>
    <col min="1" max="1" width="23.28125" style="0" customWidth="1"/>
  </cols>
  <sheetData>
    <row r="1" spans="1:13" ht="13.5" thickTop="1">
      <c r="A1" s="1" t="s">
        <v>4</v>
      </c>
      <c r="B1" s="2"/>
      <c r="C1" s="2" t="s">
        <v>5</v>
      </c>
      <c r="D1" s="3"/>
      <c r="E1" s="4" t="s">
        <v>6</v>
      </c>
      <c r="F1" s="4"/>
      <c r="G1" s="5"/>
      <c r="H1" s="6"/>
      <c r="I1" s="7"/>
      <c r="J1" s="4" t="s">
        <v>7</v>
      </c>
      <c r="K1" s="8"/>
      <c r="L1" s="9"/>
      <c r="M1" s="10"/>
    </row>
    <row r="2" spans="1:13" ht="13.5" thickBot="1">
      <c r="A2" s="11" t="s">
        <v>8</v>
      </c>
      <c r="B2" s="12" t="s">
        <v>9</v>
      </c>
      <c r="C2" s="13" t="s">
        <v>10</v>
      </c>
      <c r="D2" s="14" t="s">
        <v>1</v>
      </c>
      <c r="E2" s="14" t="s">
        <v>3</v>
      </c>
      <c r="F2" s="14" t="s">
        <v>0</v>
      </c>
      <c r="G2" s="14" t="s">
        <v>11</v>
      </c>
      <c r="H2" s="15" t="s">
        <v>2</v>
      </c>
      <c r="I2" s="16" t="s">
        <v>1</v>
      </c>
      <c r="J2" s="14" t="s">
        <v>3</v>
      </c>
      <c r="K2" s="14" t="s">
        <v>0</v>
      </c>
      <c r="L2" s="14" t="s">
        <v>11</v>
      </c>
      <c r="M2" s="17" t="s">
        <v>2</v>
      </c>
    </row>
    <row r="3" spans="1:13" ht="13.5" thickTop="1">
      <c r="A3" s="18" t="s">
        <v>12</v>
      </c>
      <c r="B3" s="19"/>
      <c r="C3" s="20">
        <v>0</v>
      </c>
      <c r="D3" s="19">
        <v>0.572</v>
      </c>
      <c r="E3" s="19">
        <v>0.23</v>
      </c>
      <c r="F3" s="19">
        <v>1.9</v>
      </c>
      <c r="G3" s="19">
        <v>0.182</v>
      </c>
      <c r="H3" s="21">
        <v>0.17</v>
      </c>
      <c r="I3" s="18">
        <f>B3*C3*D3</f>
        <v>0</v>
      </c>
      <c r="J3" s="19">
        <f>B3*C3*E3</f>
        <v>0</v>
      </c>
      <c r="K3" s="19">
        <f>B3*C3*F3</f>
        <v>0</v>
      </c>
      <c r="L3" s="19">
        <f>B3*C3*G3</f>
        <v>0</v>
      </c>
      <c r="M3" s="22">
        <f>B3*C3*H3</f>
        <v>0</v>
      </c>
    </row>
    <row r="4" spans="1:13" ht="12.75">
      <c r="A4" s="23" t="s">
        <v>13</v>
      </c>
      <c r="B4" s="24"/>
      <c r="C4" s="20">
        <v>0</v>
      </c>
      <c r="D4" s="24">
        <v>0.62</v>
      </c>
      <c r="E4" s="24">
        <v>0.06</v>
      </c>
      <c r="F4" s="24">
        <v>1.34</v>
      </c>
      <c r="G4" s="24">
        <v>0.11</v>
      </c>
      <c r="H4" s="25">
        <v>0.08</v>
      </c>
      <c r="I4" s="18">
        <f aca="true" t="shared" si="0" ref="I4:I18">B4*C4*D4</f>
        <v>0</v>
      </c>
      <c r="J4" s="19">
        <f aca="true" t="shared" si="1" ref="J4:J18">B4*C4*E4</f>
        <v>0</v>
      </c>
      <c r="K4" s="19">
        <f aca="true" t="shared" si="2" ref="K4:K18">B4*C4*F4</f>
        <v>0</v>
      </c>
      <c r="L4" s="19">
        <f aca="true" t="shared" si="3" ref="L4:L18">B4*C4*G4</f>
        <v>0</v>
      </c>
      <c r="M4" s="22">
        <f aca="true" t="shared" si="4" ref="M4:M18">B4*C4*H4</f>
        <v>0</v>
      </c>
    </row>
    <row r="5" spans="1:13" ht="12.75">
      <c r="A5" s="23" t="s">
        <v>14</v>
      </c>
      <c r="B5" s="24"/>
      <c r="C5" s="20">
        <v>0</v>
      </c>
      <c r="D5" s="24">
        <v>0.675</v>
      </c>
      <c r="E5" s="24">
        <v>0.15</v>
      </c>
      <c r="F5" s="24">
        <v>1.7</v>
      </c>
      <c r="G5" s="24">
        <v>0.143</v>
      </c>
      <c r="H5" s="25">
        <v>0.14</v>
      </c>
      <c r="I5" s="18">
        <f t="shared" si="0"/>
        <v>0</v>
      </c>
      <c r="J5" s="19">
        <f t="shared" si="1"/>
        <v>0</v>
      </c>
      <c r="K5" s="19">
        <f t="shared" si="2"/>
        <v>0</v>
      </c>
      <c r="L5" s="19">
        <f t="shared" si="3"/>
        <v>0</v>
      </c>
      <c r="M5" s="22">
        <f t="shared" si="4"/>
        <v>0</v>
      </c>
    </row>
    <row r="6" spans="1:13" ht="12.75">
      <c r="A6" s="23" t="s">
        <v>15</v>
      </c>
      <c r="B6" s="24"/>
      <c r="C6" s="20">
        <v>0</v>
      </c>
      <c r="D6" s="24">
        <v>0.06</v>
      </c>
      <c r="E6" s="24">
        <v>0.02</v>
      </c>
      <c r="F6" s="24">
        <v>0.16</v>
      </c>
      <c r="G6" s="24">
        <v>0.02</v>
      </c>
      <c r="H6" s="25">
        <v>0.01</v>
      </c>
      <c r="I6" s="18">
        <f t="shared" si="0"/>
        <v>0</v>
      </c>
      <c r="J6" s="19">
        <f t="shared" si="1"/>
        <v>0</v>
      </c>
      <c r="K6" s="19">
        <f t="shared" si="2"/>
        <v>0</v>
      </c>
      <c r="L6" s="19">
        <f t="shared" si="3"/>
        <v>0</v>
      </c>
      <c r="M6" s="22">
        <f t="shared" si="4"/>
        <v>0</v>
      </c>
    </row>
    <row r="7" spans="1:13" ht="12.75">
      <c r="A7" s="23" t="s">
        <v>16</v>
      </c>
      <c r="B7" s="24"/>
      <c r="C7" s="20">
        <v>0</v>
      </c>
      <c r="D7" s="24">
        <v>0.3</v>
      </c>
      <c r="E7" s="24">
        <v>0.065</v>
      </c>
      <c r="F7" s="24">
        <v>0.87</v>
      </c>
      <c r="G7" s="24">
        <v>0.067</v>
      </c>
      <c r="H7" s="25">
        <v>0.05</v>
      </c>
      <c r="I7" s="18">
        <f t="shared" si="0"/>
        <v>0</v>
      </c>
      <c r="J7" s="19">
        <f t="shared" si="1"/>
        <v>0</v>
      </c>
      <c r="K7" s="19">
        <f t="shared" si="2"/>
        <v>0</v>
      </c>
      <c r="L7" s="19">
        <f t="shared" si="3"/>
        <v>0</v>
      </c>
      <c r="M7" s="22">
        <f t="shared" si="4"/>
        <v>0</v>
      </c>
    </row>
    <row r="8" spans="1:13" ht="12.75">
      <c r="A8" s="23" t="s">
        <v>17</v>
      </c>
      <c r="B8" s="24"/>
      <c r="C8" s="20">
        <v>0</v>
      </c>
      <c r="D8" s="24">
        <v>0.675</v>
      </c>
      <c r="E8" s="24">
        <v>0.27</v>
      </c>
      <c r="F8" s="24">
        <v>3.84</v>
      </c>
      <c r="G8" s="24">
        <v>0.45</v>
      </c>
      <c r="H8" s="25">
        <v>0.41</v>
      </c>
      <c r="I8" s="18">
        <f t="shared" si="0"/>
        <v>0</v>
      </c>
      <c r="J8" s="19">
        <f t="shared" si="1"/>
        <v>0</v>
      </c>
      <c r="K8" s="19">
        <f t="shared" si="2"/>
        <v>0</v>
      </c>
      <c r="L8" s="19">
        <f t="shared" si="3"/>
        <v>0</v>
      </c>
      <c r="M8" s="22">
        <f t="shared" si="4"/>
        <v>0</v>
      </c>
    </row>
    <row r="9" spans="1:13" ht="12.75">
      <c r="A9" s="23" t="s">
        <v>18</v>
      </c>
      <c r="B9" s="24"/>
      <c r="C9" s="20">
        <v>0</v>
      </c>
      <c r="D9" s="24">
        <v>0.675</v>
      </c>
      <c r="E9" s="24">
        <v>0.15</v>
      </c>
      <c r="F9" s="24">
        <v>1.7</v>
      </c>
      <c r="G9" s="24">
        <v>0.143</v>
      </c>
      <c r="H9" s="25">
        <v>0.14</v>
      </c>
      <c r="I9" s="18">
        <f t="shared" si="0"/>
        <v>0</v>
      </c>
      <c r="J9" s="19">
        <f t="shared" si="1"/>
        <v>0</v>
      </c>
      <c r="K9" s="19">
        <f t="shared" si="2"/>
        <v>0</v>
      </c>
      <c r="L9" s="19">
        <f t="shared" si="3"/>
        <v>0</v>
      </c>
      <c r="M9" s="22">
        <f t="shared" si="4"/>
        <v>0</v>
      </c>
    </row>
    <row r="10" spans="1:13" ht="12.75">
      <c r="A10" s="23" t="s">
        <v>19</v>
      </c>
      <c r="B10" s="24"/>
      <c r="C10" s="20">
        <v>0</v>
      </c>
      <c r="D10" s="24">
        <v>0.95</v>
      </c>
      <c r="E10" s="24">
        <v>0.19</v>
      </c>
      <c r="F10" s="24">
        <v>1.995</v>
      </c>
      <c r="G10" s="24">
        <v>0.19</v>
      </c>
      <c r="H10" s="25">
        <v>0.095</v>
      </c>
      <c r="I10" s="18">
        <f t="shared" si="0"/>
        <v>0</v>
      </c>
      <c r="J10" s="19">
        <f t="shared" si="1"/>
        <v>0</v>
      </c>
      <c r="K10" s="19">
        <f t="shared" si="2"/>
        <v>0</v>
      </c>
      <c r="L10" s="19">
        <f t="shared" si="3"/>
        <v>0</v>
      </c>
      <c r="M10" s="22">
        <f t="shared" si="4"/>
        <v>0</v>
      </c>
    </row>
    <row r="11" spans="1:13" ht="12.75">
      <c r="A11" s="23" t="s">
        <v>20</v>
      </c>
      <c r="B11" s="24"/>
      <c r="C11" s="20">
        <v>0</v>
      </c>
      <c r="D11" s="24">
        <v>0.675</v>
      </c>
      <c r="E11" s="24">
        <v>0.039</v>
      </c>
      <c r="F11" s="24">
        <v>0.054</v>
      </c>
      <c r="G11" s="24">
        <v>0.45</v>
      </c>
      <c r="H11" s="25">
        <v>0.061</v>
      </c>
      <c r="I11" s="18">
        <f t="shared" si="0"/>
        <v>0</v>
      </c>
      <c r="J11" s="19">
        <f t="shared" si="1"/>
        <v>0</v>
      </c>
      <c r="K11" s="19">
        <f t="shared" si="2"/>
        <v>0</v>
      </c>
      <c r="L11" s="19">
        <f t="shared" si="3"/>
        <v>0</v>
      </c>
      <c r="M11" s="22">
        <f t="shared" si="4"/>
        <v>0</v>
      </c>
    </row>
    <row r="12" spans="1:13" ht="12.75">
      <c r="A12" s="23" t="s">
        <v>21</v>
      </c>
      <c r="B12" s="24"/>
      <c r="C12" s="20">
        <v>0</v>
      </c>
      <c r="D12" s="24">
        <v>0.572</v>
      </c>
      <c r="E12" s="24">
        <v>0.23</v>
      </c>
      <c r="F12" s="24">
        <v>1.9</v>
      </c>
      <c r="G12" s="24">
        <v>0.182</v>
      </c>
      <c r="H12" s="25">
        <v>0.17</v>
      </c>
      <c r="I12" s="18">
        <f t="shared" si="0"/>
        <v>0</v>
      </c>
      <c r="J12" s="19">
        <f t="shared" si="1"/>
        <v>0</v>
      </c>
      <c r="K12" s="19">
        <f t="shared" si="2"/>
        <v>0</v>
      </c>
      <c r="L12" s="19">
        <f t="shared" si="3"/>
        <v>0</v>
      </c>
      <c r="M12" s="22">
        <f t="shared" si="4"/>
        <v>0</v>
      </c>
    </row>
    <row r="13" spans="1:13" ht="12.75">
      <c r="A13" s="23" t="s">
        <v>22</v>
      </c>
      <c r="B13" s="24"/>
      <c r="C13" s="20">
        <v>0</v>
      </c>
      <c r="D13" s="24">
        <v>0.99</v>
      </c>
      <c r="E13" s="24">
        <v>0.2</v>
      </c>
      <c r="F13" s="24">
        <v>2.38</v>
      </c>
      <c r="G13" s="24">
        <v>0.2</v>
      </c>
      <c r="H13" s="25">
        <v>0.1</v>
      </c>
      <c r="I13" s="18">
        <f t="shared" si="0"/>
        <v>0</v>
      </c>
      <c r="J13" s="19">
        <f t="shared" si="1"/>
        <v>0</v>
      </c>
      <c r="K13" s="19">
        <f t="shared" si="2"/>
        <v>0</v>
      </c>
      <c r="L13" s="19">
        <f t="shared" si="3"/>
        <v>0</v>
      </c>
      <c r="M13" s="22">
        <f t="shared" si="4"/>
        <v>0</v>
      </c>
    </row>
    <row r="14" spans="1:13" ht="12.75">
      <c r="A14" s="23" t="s">
        <v>23</v>
      </c>
      <c r="B14" s="24"/>
      <c r="C14" s="20">
        <v>0</v>
      </c>
      <c r="D14" s="24">
        <v>0.675</v>
      </c>
      <c r="E14" s="24">
        <v>0.15</v>
      </c>
      <c r="F14" s="24">
        <v>1.7</v>
      </c>
      <c r="G14" s="24">
        <v>0.45</v>
      </c>
      <c r="H14" s="25">
        <v>0.14</v>
      </c>
      <c r="I14" s="18">
        <f t="shared" si="0"/>
        <v>0</v>
      </c>
      <c r="J14" s="19">
        <f t="shared" si="1"/>
        <v>0</v>
      </c>
      <c r="K14" s="19">
        <f t="shared" si="2"/>
        <v>0</v>
      </c>
      <c r="L14" s="19">
        <f t="shared" si="3"/>
        <v>0</v>
      </c>
      <c r="M14" s="22">
        <f t="shared" si="4"/>
        <v>0</v>
      </c>
    </row>
    <row r="15" spans="1:13" ht="12.75">
      <c r="A15" s="23" t="s">
        <v>24</v>
      </c>
      <c r="B15" s="24"/>
      <c r="C15" s="20">
        <v>0</v>
      </c>
      <c r="D15" s="24">
        <v>1.2</v>
      </c>
      <c r="E15" s="24">
        <v>0.18</v>
      </c>
      <c r="F15" s="24">
        <v>1.32</v>
      </c>
      <c r="G15" s="24">
        <v>0.12</v>
      </c>
      <c r="H15" s="25">
        <v>0.09</v>
      </c>
      <c r="I15" s="18">
        <f t="shared" si="0"/>
        <v>0</v>
      </c>
      <c r="J15" s="19">
        <f t="shared" si="1"/>
        <v>0</v>
      </c>
      <c r="K15" s="19">
        <f t="shared" si="2"/>
        <v>0</v>
      </c>
      <c r="L15" s="19">
        <f t="shared" si="3"/>
        <v>0</v>
      </c>
      <c r="M15" s="22">
        <f t="shared" si="4"/>
        <v>0</v>
      </c>
    </row>
    <row r="16" spans="1:13" ht="12.75">
      <c r="A16" s="23" t="s">
        <v>25</v>
      </c>
      <c r="B16" s="24"/>
      <c r="C16" s="20">
        <v>0</v>
      </c>
      <c r="D16" s="24">
        <v>0.675</v>
      </c>
      <c r="E16" s="24">
        <v>0.15</v>
      </c>
      <c r="F16" s="24">
        <v>1.7</v>
      </c>
      <c r="G16" s="24">
        <v>0.143</v>
      </c>
      <c r="H16" s="25">
        <v>0.14</v>
      </c>
      <c r="I16" s="18">
        <f t="shared" si="0"/>
        <v>0</v>
      </c>
      <c r="J16" s="19">
        <f t="shared" si="1"/>
        <v>0</v>
      </c>
      <c r="K16" s="19">
        <f t="shared" si="2"/>
        <v>0</v>
      </c>
      <c r="L16" s="19">
        <f t="shared" si="3"/>
        <v>0</v>
      </c>
      <c r="M16" s="22">
        <f t="shared" si="4"/>
        <v>0</v>
      </c>
    </row>
    <row r="17" spans="1:13" ht="12.75">
      <c r="A17" s="23" t="s">
        <v>26</v>
      </c>
      <c r="B17" s="24"/>
      <c r="C17" s="20">
        <v>0</v>
      </c>
      <c r="D17" s="24">
        <v>0.675</v>
      </c>
      <c r="E17" s="24">
        <v>0.15</v>
      </c>
      <c r="F17" s="24">
        <v>1.7</v>
      </c>
      <c r="G17" s="24">
        <v>0.143</v>
      </c>
      <c r="H17" s="25">
        <v>0.14</v>
      </c>
      <c r="I17" s="18">
        <f t="shared" si="0"/>
        <v>0</v>
      </c>
      <c r="J17" s="19">
        <f t="shared" si="1"/>
        <v>0</v>
      </c>
      <c r="K17" s="19">
        <f t="shared" si="2"/>
        <v>0</v>
      </c>
      <c r="L17" s="19">
        <f t="shared" si="3"/>
        <v>0</v>
      </c>
      <c r="M17" s="22">
        <f t="shared" si="4"/>
        <v>0</v>
      </c>
    </row>
    <row r="18" spans="1:13" ht="13.5" thickBot="1">
      <c r="A18" s="26" t="s">
        <v>27</v>
      </c>
      <c r="B18" s="27"/>
      <c r="C18" s="28">
        <v>0</v>
      </c>
      <c r="D18" s="27">
        <v>0.675</v>
      </c>
      <c r="E18" s="27">
        <v>0.15</v>
      </c>
      <c r="F18" s="27">
        <v>1.7</v>
      </c>
      <c r="G18" s="27">
        <v>0.143</v>
      </c>
      <c r="H18" s="29">
        <v>0.14</v>
      </c>
      <c r="I18" s="18">
        <f t="shared" si="0"/>
        <v>0</v>
      </c>
      <c r="J18" s="19">
        <f t="shared" si="1"/>
        <v>0</v>
      </c>
      <c r="K18" s="19">
        <f t="shared" si="2"/>
        <v>0</v>
      </c>
      <c r="L18" s="19">
        <f t="shared" si="3"/>
        <v>0</v>
      </c>
      <c r="M18" s="22">
        <f t="shared" si="4"/>
        <v>0</v>
      </c>
    </row>
    <row r="19" spans="1:13" ht="13.5" thickBot="1">
      <c r="A19" s="30" t="s">
        <v>28</v>
      </c>
      <c r="B19" s="19"/>
      <c r="C19" s="31"/>
      <c r="D19" s="31"/>
      <c r="E19" s="32"/>
      <c r="F19" s="32"/>
      <c r="G19" s="32"/>
      <c r="H19" s="32"/>
      <c r="I19" s="32">
        <f>SUM(I3:I18)</f>
        <v>0</v>
      </c>
      <c r="J19" s="32">
        <f>SUM(J3:J18)</f>
        <v>0</v>
      </c>
      <c r="K19" s="32">
        <f>SUM(K3:K18)</f>
        <v>0</v>
      </c>
      <c r="L19" s="32">
        <f>SUM(L3:L18)</f>
        <v>0</v>
      </c>
      <c r="M19" s="33">
        <f>SUM(M3:M18)</f>
        <v>0</v>
      </c>
    </row>
    <row r="20" spans="1:13" ht="14.25" thickBot="1" thickTop="1">
      <c r="A20" s="34" t="s">
        <v>29</v>
      </c>
      <c r="B20" s="19"/>
      <c r="C20" s="31"/>
      <c r="D20" s="31"/>
      <c r="E20" s="32"/>
      <c r="F20" s="32"/>
      <c r="G20" s="32"/>
      <c r="H20" s="32"/>
      <c r="I20" s="32"/>
      <c r="J20" s="32"/>
      <c r="K20" s="32"/>
      <c r="L20" s="32"/>
      <c r="M20" s="35"/>
    </row>
    <row r="21" spans="1:13" ht="13.5" thickTop="1">
      <c r="A21" s="23" t="s">
        <v>30</v>
      </c>
      <c r="B21" s="24"/>
      <c r="C21" s="20">
        <v>0</v>
      </c>
      <c r="D21" s="24">
        <v>0.675</v>
      </c>
      <c r="E21" s="24">
        <v>0.15</v>
      </c>
      <c r="F21" s="24">
        <v>1.7</v>
      </c>
      <c r="G21" s="24">
        <v>0.143</v>
      </c>
      <c r="H21" s="25">
        <v>0.14</v>
      </c>
      <c r="I21" s="18">
        <f aca="true" t="shared" si="5" ref="I21:I32">B21*C21*D21</f>
        <v>0</v>
      </c>
      <c r="J21" s="19">
        <f aca="true" t="shared" si="6" ref="J21:J32">B21*C21*E21</f>
        <v>0</v>
      </c>
      <c r="K21" s="19">
        <f aca="true" t="shared" si="7" ref="K21:K32">B21*C21*F21</f>
        <v>0</v>
      </c>
      <c r="L21" s="19">
        <f aca="true" t="shared" si="8" ref="L21:L32">B21*C21*G21</f>
        <v>0</v>
      </c>
      <c r="M21" s="22">
        <f aca="true" t="shared" si="9" ref="M21:M32">B21*C21*H21</f>
        <v>0</v>
      </c>
    </row>
    <row r="22" spans="1:13" ht="12.75">
      <c r="A22" s="23" t="s">
        <v>31</v>
      </c>
      <c r="B22" s="24"/>
      <c r="C22" s="20">
        <v>0</v>
      </c>
      <c r="D22" s="24">
        <v>0.675</v>
      </c>
      <c r="E22" s="24">
        <v>0.15</v>
      </c>
      <c r="F22" s="24">
        <v>1.7</v>
      </c>
      <c r="G22" s="24">
        <v>0.143</v>
      </c>
      <c r="H22" s="25">
        <v>0.14</v>
      </c>
      <c r="I22" s="18">
        <f t="shared" si="5"/>
        <v>0</v>
      </c>
      <c r="J22" s="19">
        <f t="shared" si="6"/>
        <v>0</v>
      </c>
      <c r="K22" s="19">
        <f t="shared" si="7"/>
        <v>0</v>
      </c>
      <c r="L22" s="19">
        <f t="shared" si="8"/>
        <v>0</v>
      </c>
      <c r="M22" s="22">
        <f t="shared" si="9"/>
        <v>0</v>
      </c>
    </row>
    <row r="23" spans="1:13" ht="12.75">
      <c r="A23" s="23" t="s">
        <v>32</v>
      </c>
      <c r="B23" s="24"/>
      <c r="C23" s="20">
        <v>0</v>
      </c>
      <c r="D23" s="24">
        <v>0.52</v>
      </c>
      <c r="E23" s="24">
        <v>0.17</v>
      </c>
      <c r="F23" s="24">
        <v>1.54</v>
      </c>
      <c r="G23" s="24">
        <v>0.143</v>
      </c>
      <c r="H23" s="25">
        <v>0.093</v>
      </c>
      <c r="I23" s="18">
        <f t="shared" si="5"/>
        <v>0</v>
      </c>
      <c r="J23" s="19">
        <f t="shared" si="6"/>
        <v>0</v>
      </c>
      <c r="K23" s="19">
        <f t="shared" si="7"/>
        <v>0</v>
      </c>
      <c r="L23" s="19">
        <f t="shared" si="8"/>
        <v>0</v>
      </c>
      <c r="M23" s="22">
        <f t="shared" si="9"/>
        <v>0</v>
      </c>
    </row>
    <row r="24" spans="1:13" ht="12.75">
      <c r="A24" s="23" t="s">
        <v>33</v>
      </c>
      <c r="B24" s="24"/>
      <c r="C24" s="20">
        <v>0</v>
      </c>
      <c r="D24" s="24">
        <v>0.675</v>
      </c>
      <c r="E24" s="24">
        <v>0.15</v>
      </c>
      <c r="F24" s="24">
        <v>1.7</v>
      </c>
      <c r="G24" s="24">
        <v>0.45</v>
      </c>
      <c r="H24" s="25">
        <v>0.14</v>
      </c>
      <c r="I24" s="18">
        <f t="shared" si="5"/>
        <v>0</v>
      </c>
      <c r="J24" s="19">
        <f t="shared" si="6"/>
        <v>0</v>
      </c>
      <c r="K24" s="19">
        <f t="shared" si="7"/>
        <v>0</v>
      </c>
      <c r="L24" s="19">
        <f t="shared" si="8"/>
        <v>0</v>
      </c>
      <c r="M24" s="22">
        <f t="shared" si="9"/>
        <v>0</v>
      </c>
    </row>
    <row r="25" spans="1:13" ht="12.75">
      <c r="A25" s="23" t="s">
        <v>34</v>
      </c>
      <c r="B25" s="24"/>
      <c r="C25" s="20">
        <v>0</v>
      </c>
      <c r="D25" s="24">
        <v>0.24</v>
      </c>
      <c r="E25" s="24">
        <v>0.04</v>
      </c>
      <c r="F25" s="24">
        <v>0.4</v>
      </c>
      <c r="G25" s="24">
        <v>0.004</v>
      </c>
      <c r="H25" s="25">
        <v>0.02</v>
      </c>
      <c r="I25" s="18">
        <f t="shared" si="5"/>
        <v>0</v>
      </c>
      <c r="J25" s="19">
        <f t="shared" si="6"/>
        <v>0</v>
      </c>
      <c r="K25" s="19">
        <f t="shared" si="7"/>
        <v>0</v>
      </c>
      <c r="L25" s="19">
        <f t="shared" si="8"/>
        <v>0</v>
      </c>
      <c r="M25" s="22">
        <f t="shared" si="9"/>
        <v>0</v>
      </c>
    </row>
    <row r="26" spans="1:13" ht="12.75">
      <c r="A26" s="23" t="s">
        <v>35</v>
      </c>
      <c r="B26" s="24"/>
      <c r="C26" s="20">
        <v>0</v>
      </c>
      <c r="D26" s="24">
        <v>0.18</v>
      </c>
      <c r="E26" s="24">
        <v>0.053</v>
      </c>
      <c r="F26" s="24">
        <v>0.441</v>
      </c>
      <c r="G26" s="24">
        <v>0.143</v>
      </c>
      <c r="H26" s="25">
        <v>0.031</v>
      </c>
      <c r="I26" s="18">
        <f t="shared" si="5"/>
        <v>0</v>
      </c>
      <c r="J26" s="19">
        <f t="shared" si="6"/>
        <v>0</v>
      </c>
      <c r="K26" s="19">
        <f t="shared" si="7"/>
        <v>0</v>
      </c>
      <c r="L26" s="19">
        <f t="shared" si="8"/>
        <v>0</v>
      </c>
      <c r="M26" s="22">
        <f t="shared" si="9"/>
        <v>0</v>
      </c>
    </row>
    <row r="27" spans="1:13" ht="12.75">
      <c r="A27" s="23" t="s">
        <v>36</v>
      </c>
      <c r="B27" s="24"/>
      <c r="C27" s="20">
        <v>0</v>
      </c>
      <c r="D27" s="24">
        <v>0.18</v>
      </c>
      <c r="E27" s="24">
        <v>0.053</v>
      </c>
      <c r="F27" s="24">
        <v>0.441</v>
      </c>
      <c r="G27" s="24">
        <v>0.143</v>
      </c>
      <c r="H27" s="25">
        <v>0.031</v>
      </c>
      <c r="I27" s="18">
        <f t="shared" si="5"/>
        <v>0</v>
      </c>
      <c r="J27" s="19">
        <f t="shared" si="6"/>
        <v>0</v>
      </c>
      <c r="K27" s="19">
        <f t="shared" si="7"/>
        <v>0</v>
      </c>
      <c r="L27" s="19">
        <f t="shared" si="8"/>
        <v>0</v>
      </c>
      <c r="M27" s="22">
        <f t="shared" si="9"/>
        <v>0</v>
      </c>
    </row>
    <row r="28" spans="1:13" ht="12.75">
      <c r="A28" s="23" t="s">
        <v>37</v>
      </c>
      <c r="B28" s="24"/>
      <c r="C28" s="20">
        <v>0</v>
      </c>
      <c r="D28" s="24">
        <v>0.675</v>
      </c>
      <c r="E28" s="24">
        <v>0.15</v>
      </c>
      <c r="F28" s="24">
        <v>1.7</v>
      </c>
      <c r="G28" s="24">
        <v>0.143</v>
      </c>
      <c r="H28" s="25">
        <v>0.14</v>
      </c>
      <c r="I28" s="18">
        <f t="shared" si="5"/>
        <v>0</v>
      </c>
      <c r="J28" s="19">
        <f t="shared" si="6"/>
        <v>0</v>
      </c>
      <c r="K28" s="19">
        <f t="shared" si="7"/>
        <v>0</v>
      </c>
      <c r="L28" s="19">
        <f t="shared" si="8"/>
        <v>0</v>
      </c>
      <c r="M28" s="22">
        <f t="shared" si="9"/>
        <v>0</v>
      </c>
    </row>
    <row r="29" spans="1:13" ht="12.75">
      <c r="A29" s="23" t="s">
        <v>38</v>
      </c>
      <c r="B29" s="24"/>
      <c r="C29" s="20">
        <v>0</v>
      </c>
      <c r="D29" s="24">
        <v>0.011</v>
      </c>
      <c r="E29" s="24">
        <v>0.002</v>
      </c>
      <c r="F29" s="24">
        <v>0.018</v>
      </c>
      <c r="G29" s="24">
        <v>0.002</v>
      </c>
      <c r="H29" s="25">
        <v>0.002</v>
      </c>
      <c r="I29" s="18">
        <f t="shared" si="5"/>
        <v>0</v>
      </c>
      <c r="J29" s="19">
        <f t="shared" si="6"/>
        <v>0</v>
      </c>
      <c r="K29" s="19">
        <f t="shared" si="7"/>
        <v>0</v>
      </c>
      <c r="L29" s="19">
        <f t="shared" si="8"/>
        <v>0</v>
      </c>
      <c r="M29" s="22">
        <f t="shared" si="9"/>
        <v>0</v>
      </c>
    </row>
    <row r="30" spans="1:13" ht="12.75">
      <c r="A30" s="23" t="s">
        <v>39</v>
      </c>
      <c r="B30" s="24">
        <v>1</v>
      </c>
      <c r="C30" s="20">
        <v>8</v>
      </c>
      <c r="D30" s="24">
        <v>0.55</v>
      </c>
      <c r="E30" s="24">
        <v>0.1</v>
      </c>
      <c r="F30" s="24">
        <v>0.9</v>
      </c>
      <c r="G30" s="24">
        <v>0.1</v>
      </c>
      <c r="H30" s="25">
        <v>0.1</v>
      </c>
      <c r="I30" s="18">
        <f t="shared" si="5"/>
        <v>4.4</v>
      </c>
      <c r="J30" s="19">
        <f t="shared" si="6"/>
        <v>0.8</v>
      </c>
      <c r="K30" s="19">
        <f t="shared" si="7"/>
        <v>7.2</v>
      </c>
      <c r="L30" s="19">
        <f t="shared" si="8"/>
        <v>0.8</v>
      </c>
      <c r="M30" s="22">
        <f t="shared" si="9"/>
        <v>0.8</v>
      </c>
    </row>
    <row r="31" spans="1:13" ht="12.75">
      <c r="A31" s="23" t="s">
        <v>40</v>
      </c>
      <c r="B31" s="24">
        <v>1</v>
      </c>
      <c r="C31" s="20">
        <v>5</v>
      </c>
      <c r="D31" s="24">
        <v>0.675</v>
      </c>
      <c r="E31" s="24">
        <v>0.15</v>
      </c>
      <c r="F31" s="24">
        <v>1.7</v>
      </c>
      <c r="G31" s="24">
        <v>0.143</v>
      </c>
      <c r="H31" s="25">
        <v>0.14</v>
      </c>
      <c r="I31" s="18">
        <f t="shared" si="5"/>
        <v>3.375</v>
      </c>
      <c r="J31" s="19">
        <f t="shared" si="6"/>
        <v>0.75</v>
      </c>
      <c r="K31" s="19">
        <f t="shared" si="7"/>
        <v>8.5</v>
      </c>
      <c r="L31" s="19">
        <f t="shared" si="8"/>
        <v>0.715</v>
      </c>
      <c r="M31" s="22">
        <f t="shared" si="9"/>
        <v>0.7000000000000001</v>
      </c>
    </row>
    <row r="32" spans="1:13" ht="12.75">
      <c r="A32" s="23" t="s">
        <v>41</v>
      </c>
      <c r="B32" s="24">
        <v>1</v>
      </c>
      <c r="C32" s="20">
        <v>3</v>
      </c>
      <c r="D32" s="24">
        <v>0.675</v>
      </c>
      <c r="E32" s="24">
        <v>0.15</v>
      </c>
      <c r="F32" s="24">
        <v>1.7</v>
      </c>
      <c r="G32" s="24">
        <v>0.143</v>
      </c>
      <c r="H32" s="25">
        <v>0.14</v>
      </c>
      <c r="I32" s="18">
        <f t="shared" si="5"/>
        <v>2.0250000000000004</v>
      </c>
      <c r="J32" s="19">
        <f t="shared" si="6"/>
        <v>0.44999999999999996</v>
      </c>
      <c r="K32" s="19">
        <f t="shared" si="7"/>
        <v>5.1</v>
      </c>
      <c r="L32" s="19">
        <f t="shared" si="8"/>
        <v>0.42899999999999994</v>
      </c>
      <c r="M32" s="22">
        <f t="shared" si="9"/>
        <v>0.42000000000000004</v>
      </c>
    </row>
    <row r="33" spans="1:13" ht="13.5" thickBot="1">
      <c r="A33" s="18"/>
      <c r="B33" s="36"/>
      <c r="C33" s="37"/>
      <c r="D33" s="36"/>
      <c r="E33" s="36"/>
      <c r="F33" s="36"/>
      <c r="G33" s="36"/>
      <c r="H33" s="38"/>
      <c r="I33" s="39"/>
      <c r="J33" s="36"/>
      <c r="K33" s="36"/>
      <c r="L33" s="36"/>
      <c r="M33" s="40"/>
    </row>
    <row r="34" spans="1:13" ht="13.5" thickBot="1">
      <c r="A34" s="41" t="s">
        <v>42</v>
      </c>
      <c r="B34" s="42"/>
      <c r="C34" s="43"/>
      <c r="D34" s="43"/>
      <c r="E34" s="42"/>
      <c r="F34" s="42"/>
      <c r="G34" s="42"/>
      <c r="H34" s="42"/>
      <c r="I34" s="42">
        <f>SUM(I21:I32)</f>
        <v>9.8</v>
      </c>
      <c r="J34" s="42">
        <f>SUM(J21:J32)</f>
        <v>2</v>
      </c>
      <c r="K34" s="42">
        <f>SUM(K21:K32)</f>
        <v>20.799999999999997</v>
      </c>
      <c r="L34" s="42">
        <f>SUM(L21:L32)</f>
        <v>1.944</v>
      </c>
      <c r="M34" s="44">
        <f>SUM(M21:M32)</f>
        <v>1.92</v>
      </c>
    </row>
    <row r="35" spans="1:13" ht="14.25" thickBot="1" thickTop="1">
      <c r="A35" s="45" t="s">
        <v>43</v>
      </c>
      <c r="B35" s="46"/>
      <c r="C35" s="47"/>
      <c r="D35" s="47"/>
      <c r="E35" s="48"/>
      <c r="F35" s="48"/>
      <c r="G35" s="48"/>
      <c r="H35" s="48"/>
      <c r="I35" s="48">
        <f>SUM(I19+I34)</f>
        <v>9.8</v>
      </c>
      <c r="J35" s="48">
        <f>SUM(J19+J34)</f>
        <v>2</v>
      </c>
      <c r="K35" s="48">
        <f>SUM(K19+K34)</f>
        <v>20.799999999999997</v>
      </c>
      <c r="L35" s="48">
        <f>SUM(L19+L34)</f>
        <v>1.944</v>
      </c>
      <c r="M35" s="49">
        <f>SUM(M19+M34)</f>
        <v>1.92</v>
      </c>
    </row>
    <row r="36" ht="13.5" thickTop="1"/>
    <row r="37" ht="12.75">
      <c r="A37" s="50" t="s">
        <v>44</v>
      </c>
    </row>
    <row r="38" spans="1:4" ht="12.75">
      <c r="A38" s="50" t="s">
        <v>45</v>
      </c>
      <c r="D38" s="50" t="s">
        <v>46</v>
      </c>
    </row>
    <row r="39" ht="12.75">
      <c r="A39" s="50" t="s">
        <v>47</v>
      </c>
    </row>
    <row r="40" spans="1:5" ht="12.75">
      <c r="A40" s="50" t="s">
        <v>48</v>
      </c>
      <c r="B40" s="50"/>
      <c r="C40" s="50"/>
      <c r="D40" s="50"/>
      <c r="E40" s="51"/>
    </row>
    <row r="41" ht="12.75">
      <c r="A41" s="50" t="s">
        <v>214</v>
      </c>
    </row>
  </sheetData>
  <sheetProtection/>
  <printOptions horizontalCentered="1" verticalCentered="1"/>
  <pageMargins left="0.75" right="0.75" top="1" bottom="1" header="0.5" footer="0.5"/>
  <pageSetup fitToHeight="1" fitToWidth="1" horizontalDpi="400" verticalDpi="400" orientation="landscape" scale="86" r:id="rId1"/>
  <headerFooter alignWithMargins="0">
    <oddHeader>&amp;C&amp;"Arial,Bold"&amp;12Table A-1
Los Angeles Refinery - Wilmington Plant Construction Equipment</oddHeader>
    <oddFooter>&amp;CA-&amp;P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2">
      <selection activeCell="C20" sqref="C20"/>
    </sheetView>
  </sheetViews>
  <sheetFormatPr defaultColWidth="9.140625" defaultRowHeight="12.75"/>
  <cols>
    <col min="1" max="1" width="22.7109375" style="0" customWidth="1"/>
    <col min="2" max="3" width="10.28125" style="0" customWidth="1"/>
    <col min="5" max="5" width="11.140625" style="0" customWidth="1"/>
    <col min="6" max="6" width="10.421875" style="0" customWidth="1"/>
    <col min="8" max="8" width="10.421875" style="0" customWidth="1"/>
    <col min="9" max="9" width="10.8515625" style="0" customWidth="1"/>
    <col min="10" max="10" width="10.421875" style="0" customWidth="1"/>
    <col min="11" max="11" width="10.7109375" style="0" customWidth="1"/>
  </cols>
  <sheetData>
    <row r="1" spans="1:11" ht="13.5" hidden="1" thickBot="1">
      <c r="A1" s="52" t="s">
        <v>51</v>
      </c>
      <c r="B1" s="52"/>
      <c r="C1" s="52"/>
      <c r="D1" s="52"/>
      <c r="E1" s="52"/>
      <c r="F1" s="52"/>
      <c r="G1" s="52"/>
      <c r="H1" s="52"/>
      <c r="I1" s="52"/>
      <c r="J1" s="52"/>
      <c r="K1" s="52"/>
    </row>
    <row r="2" spans="1:11" ht="13.5" hidden="1" thickBot="1">
      <c r="A2" s="329" t="s">
        <v>52</v>
      </c>
      <c r="B2" s="323" t="s">
        <v>1</v>
      </c>
      <c r="C2" s="331"/>
      <c r="D2" s="323" t="s">
        <v>3</v>
      </c>
      <c r="E2" s="324"/>
      <c r="F2" s="324"/>
      <c r="G2" s="324"/>
      <c r="H2" s="324"/>
      <c r="I2" s="55" t="s">
        <v>0</v>
      </c>
      <c r="J2" s="54"/>
      <c r="K2" s="56" t="s">
        <v>2</v>
      </c>
    </row>
    <row r="3" spans="1:11" ht="53.25" hidden="1" thickBot="1">
      <c r="A3" s="330"/>
      <c r="B3" s="57" t="s">
        <v>53</v>
      </c>
      <c r="C3" s="58" t="s">
        <v>54</v>
      </c>
      <c r="D3" s="57" t="s">
        <v>55</v>
      </c>
      <c r="E3" s="59" t="s">
        <v>54</v>
      </c>
      <c r="F3" s="60" t="s">
        <v>56</v>
      </c>
      <c r="G3" s="60" t="s">
        <v>57</v>
      </c>
      <c r="H3" s="58" t="s">
        <v>58</v>
      </c>
      <c r="I3" s="57" t="s">
        <v>53</v>
      </c>
      <c r="J3" s="58" t="s">
        <v>54</v>
      </c>
      <c r="K3" s="61" t="s">
        <v>59</v>
      </c>
    </row>
    <row r="4" spans="1:11" ht="27" hidden="1" thickBot="1">
      <c r="A4" s="62" t="s">
        <v>60</v>
      </c>
      <c r="B4" s="63">
        <v>10.39</v>
      </c>
      <c r="C4" s="63">
        <v>10.68</v>
      </c>
      <c r="D4" s="63">
        <v>2.23</v>
      </c>
      <c r="E4" s="63">
        <v>3.15</v>
      </c>
      <c r="F4" s="64">
        <v>0.53</v>
      </c>
      <c r="G4" s="63">
        <v>0.41</v>
      </c>
      <c r="H4" s="56">
        <v>0.44</v>
      </c>
      <c r="I4" s="63">
        <v>0.79</v>
      </c>
      <c r="J4" s="56">
        <v>0.64</v>
      </c>
      <c r="K4" s="56">
        <v>0.04</v>
      </c>
    </row>
    <row r="5" spans="1:11" ht="13.5" hidden="1" thickBot="1">
      <c r="A5" s="65" t="s">
        <v>61</v>
      </c>
      <c r="B5" s="66">
        <v>40.66</v>
      </c>
      <c r="C5" s="66">
        <v>7.03</v>
      </c>
      <c r="D5" s="66">
        <v>5.33</v>
      </c>
      <c r="E5" s="66">
        <v>5.71</v>
      </c>
      <c r="F5" s="55">
        <v>5.5</v>
      </c>
      <c r="G5" s="66">
        <v>4.55</v>
      </c>
      <c r="H5" s="66">
        <v>0.357</v>
      </c>
      <c r="I5" s="66">
        <v>1.8</v>
      </c>
      <c r="J5" s="54">
        <v>1.27</v>
      </c>
      <c r="K5" s="54">
        <v>0.03</v>
      </c>
    </row>
    <row r="6" spans="1:11" ht="13.5" hidden="1" thickBot="1">
      <c r="A6" s="65" t="s">
        <v>62</v>
      </c>
      <c r="B6" s="66">
        <v>10.15</v>
      </c>
      <c r="C6" s="66" t="s">
        <v>63</v>
      </c>
      <c r="D6" s="66">
        <v>1.74</v>
      </c>
      <c r="E6" s="66" t="s">
        <v>63</v>
      </c>
      <c r="F6" s="66" t="s">
        <v>63</v>
      </c>
      <c r="G6" s="66" t="s">
        <v>63</v>
      </c>
      <c r="H6" s="66">
        <v>0.364</v>
      </c>
      <c r="I6" s="66">
        <v>10.22</v>
      </c>
      <c r="J6" s="66" t="s">
        <v>63</v>
      </c>
      <c r="K6" s="54">
        <v>0.75</v>
      </c>
    </row>
    <row r="7" ht="12.75" hidden="1"/>
    <row r="8" ht="12.75" hidden="1"/>
    <row r="9" ht="12.75" hidden="1"/>
    <row r="10" ht="12.75" hidden="1"/>
    <row r="11" ht="13.5" hidden="1" thickBot="1"/>
    <row r="12" spans="1:12" ht="13.5" thickBot="1">
      <c r="A12" s="67"/>
      <c r="B12" s="323" t="s">
        <v>64</v>
      </c>
      <c r="C12" s="324"/>
      <c r="D12" s="331"/>
      <c r="E12" s="68" t="s">
        <v>65</v>
      </c>
      <c r="F12" s="64"/>
      <c r="G12" s="64"/>
      <c r="H12" s="64"/>
      <c r="I12" s="64"/>
      <c r="J12" s="64"/>
      <c r="K12" s="64"/>
      <c r="L12" s="69"/>
    </row>
    <row r="13" spans="1:12" ht="13.5" thickBot="1">
      <c r="A13" s="70"/>
      <c r="B13" s="341" t="s">
        <v>66</v>
      </c>
      <c r="C13" s="341" t="s">
        <v>67</v>
      </c>
      <c r="D13" s="341" t="s">
        <v>68</v>
      </c>
      <c r="E13" s="323" t="s">
        <v>1</v>
      </c>
      <c r="F13" s="331"/>
      <c r="G13" s="323" t="s">
        <v>3</v>
      </c>
      <c r="H13" s="324"/>
      <c r="I13" s="331"/>
      <c r="J13" s="323" t="s">
        <v>0</v>
      </c>
      <c r="K13" s="331"/>
      <c r="L13" s="72" t="s">
        <v>2</v>
      </c>
    </row>
    <row r="14" spans="1:12" ht="54" customHeight="1" thickBot="1">
      <c r="A14" s="73" t="s">
        <v>69</v>
      </c>
      <c r="B14" s="330"/>
      <c r="C14" s="330"/>
      <c r="D14" s="330"/>
      <c r="E14" s="74" t="s">
        <v>70</v>
      </c>
      <c r="F14" s="61" t="s">
        <v>71</v>
      </c>
      <c r="G14" s="74" t="s">
        <v>72</v>
      </c>
      <c r="H14" s="74" t="s">
        <v>73</v>
      </c>
      <c r="I14" s="75" t="s">
        <v>74</v>
      </c>
      <c r="J14" s="76" t="s">
        <v>75</v>
      </c>
      <c r="K14" s="74" t="s">
        <v>71</v>
      </c>
      <c r="L14" s="74" t="s">
        <v>76</v>
      </c>
    </row>
    <row r="15" spans="1:12" ht="12.75">
      <c r="A15" s="341" t="s">
        <v>77</v>
      </c>
      <c r="B15" s="351">
        <v>18</v>
      </c>
      <c r="C15" s="351">
        <f>B15*2</f>
        <v>36</v>
      </c>
      <c r="D15" s="351">
        <v>11.5</v>
      </c>
      <c r="E15" s="345">
        <f>C15*D15*B4/453.6</f>
        <v>9.482936507936508</v>
      </c>
      <c r="F15" s="345">
        <f>C15*C4/453.6</f>
        <v>0.8476190476190476</v>
      </c>
      <c r="G15" s="345">
        <f>C15*D15*(D4+H4)/453.6</f>
        <v>2.4369047619047617</v>
      </c>
      <c r="H15" s="345">
        <f>C15*(E4+F4)/453.6</f>
        <v>0.292063492063492</v>
      </c>
      <c r="I15" s="345">
        <f>B15*8*G4/453.6</f>
        <v>0.13015873015873014</v>
      </c>
      <c r="J15" s="345">
        <f>C15*D15*I4/453.6</f>
        <v>0.721031746031746</v>
      </c>
      <c r="K15" s="347">
        <f>C15*J4/453.6</f>
        <v>0.05079365079365079</v>
      </c>
      <c r="L15" s="345">
        <f>C15*D15*K4/453.6</f>
        <v>0.0365079365079365</v>
      </c>
    </row>
    <row r="16" spans="1:12" ht="13.5" thickBot="1">
      <c r="A16" s="342"/>
      <c r="B16" s="344"/>
      <c r="C16" s="344"/>
      <c r="D16" s="344"/>
      <c r="E16" s="346"/>
      <c r="F16" s="346"/>
      <c r="G16" s="346"/>
      <c r="H16" s="346"/>
      <c r="I16" s="346"/>
      <c r="J16" s="346"/>
      <c r="K16" s="348"/>
      <c r="L16" s="346"/>
    </row>
    <row r="17" spans="1:12" ht="7.5" customHeight="1">
      <c r="A17" s="349" t="s">
        <v>61</v>
      </c>
      <c r="B17" s="351">
        <v>2</v>
      </c>
      <c r="C17" s="351">
        <f>B17</f>
        <v>2</v>
      </c>
      <c r="D17" s="351">
        <v>11.5</v>
      </c>
      <c r="E17" s="345">
        <f>C17*D17*B6/453.6</f>
        <v>0.5146604938271605</v>
      </c>
      <c r="F17" s="345">
        <f>C17*C5/453.6</f>
        <v>0.03099647266313933</v>
      </c>
      <c r="G17" s="345">
        <f>C17*D17*(D6+H6)/453.6</f>
        <v>0.10668430335097003</v>
      </c>
      <c r="H17" s="345">
        <f>C17*(E5+F5)/453.6</f>
        <v>0.04942680776014109</v>
      </c>
      <c r="I17" s="345">
        <f>B17*8*G5/453.6</f>
        <v>0.16049382716049382</v>
      </c>
      <c r="J17" s="345">
        <f>I5*C17*D17/453.6</f>
        <v>0.09126984126984126</v>
      </c>
      <c r="K17" s="345">
        <f>J5*C17/453.6</f>
        <v>0.005599647266313933</v>
      </c>
      <c r="L17" s="345">
        <f>K5*C17*D17/453.6</f>
        <v>0.001521164021164021</v>
      </c>
    </row>
    <row r="18" spans="1:12" ht="9.75" customHeight="1" thickBot="1">
      <c r="A18" s="350"/>
      <c r="B18" s="330"/>
      <c r="C18" s="344"/>
      <c r="D18" s="330"/>
      <c r="E18" s="346"/>
      <c r="F18" s="346"/>
      <c r="G18" s="346"/>
      <c r="H18" s="346"/>
      <c r="I18" s="346"/>
      <c r="J18" s="346"/>
      <c r="K18" s="346"/>
      <c r="L18" s="346"/>
    </row>
    <row r="19" spans="1:12" ht="15" customHeight="1" thickBot="1">
      <c r="A19" s="78" t="s">
        <v>62</v>
      </c>
      <c r="B19" s="63">
        <v>1</v>
      </c>
      <c r="C19" s="66">
        <f>B19</f>
        <v>1</v>
      </c>
      <c r="D19" s="66">
        <v>10</v>
      </c>
      <c r="E19" s="79">
        <f>C19*D19*B6/453.6</f>
        <v>0.22376543209876543</v>
      </c>
      <c r="F19" s="79" t="s">
        <v>63</v>
      </c>
      <c r="G19" s="79">
        <f>C19*D19*(D6+H6)/453.6</f>
        <v>0.046384479717813044</v>
      </c>
      <c r="H19" s="79" t="s">
        <v>63</v>
      </c>
      <c r="I19" s="79" t="s">
        <v>63</v>
      </c>
      <c r="J19" s="79">
        <f>C19*D19*I6/453.6</f>
        <v>0.22530864197530864</v>
      </c>
      <c r="K19" s="79" t="s">
        <v>63</v>
      </c>
      <c r="L19" s="80">
        <f>K6*C19*D19/453.6</f>
        <v>0.016534391534391533</v>
      </c>
    </row>
    <row r="20" spans="1:12" ht="13.5" thickBot="1">
      <c r="A20" s="81"/>
      <c r="B20" s="55"/>
      <c r="C20" s="55"/>
      <c r="D20" s="55"/>
      <c r="E20" s="82"/>
      <c r="F20" s="82"/>
      <c r="G20" s="82"/>
      <c r="H20" s="82"/>
      <c r="I20" s="82"/>
      <c r="J20" s="82"/>
      <c r="K20" s="82"/>
      <c r="L20" s="82"/>
    </row>
    <row r="21" spans="1:12" ht="13.5" thickBot="1">
      <c r="A21" s="70" t="s">
        <v>69</v>
      </c>
      <c r="B21" s="352" t="s">
        <v>64</v>
      </c>
      <c r="C21" s="324"/>
      <c r="D21" s="331"/>
      <c r="E21" s="353" t="s">
        <v>1</v>
      </c>
      <c r="F21" s="354"/>
      <c r="G21" s="353" t="s">
        <v>3</v>
      </c>
      <c r="H21" s="355"/>
      <c r="I21" s="354"/>
      <c r="J21" s="353" t="s">
        <v>0</v>
      </c>
      <c r="K21" s="354"/>
      <c r="L21" s="84" t="s">
        <v>2</v>
      </c>
    </row>
    <row r="22" spans="1:12" ht="12.75">
      <c r="A22" s="341" t="s">
        <v>78</v>
      </c>
      <c r="B22" s="351">
        <f>B15</f>
        <v>18</v>
      </c>
      <c r="C22" s="351">
        <f>C15</f>
        <v>36</v>
      </c>
      <c r="D22" s="351">
        <f>D15</f>
        <v>11.5</v>
      </c>
      <c r="E22" s="356">
        <f>E15+F15</f>
        <v>10.330555555555556</v>
      </c>
      <c r="F22" s="347"/>
      <c r="G22" s="356">
        <f>G15+H15+I15</f>
        <v>2.8591269841269837</v>
      </c>
      <c r="H22" s="358"/>
      <c r="I22" s="359"/>
      <c r="J22" s="356">
        <f>J15+K15</f>
        <v>0.7718253968253969</v>
      </c>
      <c r="K22" s="347"/>
      <c r="L22" s="345">
        <f>L15</f>
        <v>0.0365079365079365</v>
      </c>
    </row>
    <row r="23" spans="1:12" ht="13.5" thickBot="1">
      <c r="A23" s="342"/>
      <c r="B23" s="344"/>
      <c r="C23" s="344"/>
      <c r="D23" s="344"/>
      <c r="E23" s="357"/>
      <c r="F23" s="348"/>
      <c r="G23" s="357"/>
      <c r="H23" s="360"/>
      <c r="I23" s="361"/>
      <c r="J23" s="357"/>
      <c r="K23" s="348"/>
      <c r="L23" s="346"/>
    </row>
    <row r="24" spans="1:12" ht="12.75">
      <c r="A24" s="349" t="s">
        <v>79</v>
      </c>
      <c r="B24" s="351">
        <f>B17</f>
        <v>2</v>
      </c>
      <c r="C24" s="351">
        <f>C17</f>
        <v>2</v>
      </c>
      <c r="D24" s="351">
        <f>D17</f>
        <v>11.5</v>
      </c>
      <c r="E24" s="356">
        <f>E17+F17</f>
        <v>0.5456569664902998</v>
      </c>
      <c r="F24" s="347"/>
      <c r="G24" s="356">
        <f>G17+H17+I17</f>
        <v>0.31660493827160496</v>
      </c>
      <c r="H24" s="358"/>
      <c r="I24" s="359"/>
      <c r="J24" s="356">
        <f>J17+K17</f>
        <v>0.0968694885361552</v>
      </c>
      <c r="K24" s="347"/>
      <c r="L24" s="345">
        <f>L17</f>
        <v>0.001521164021164021</v>
      </c>
    </row>
    <row r="25" spans="1:12" ht="13.5" thickBot="1">
      <c r="A25" s="350"/>
      <c r="B25" s="330"/>
      <c r="C25" s="330"/>
      <c r="D25" s="330"/>
      <c r="E25" s="357"/>
      <c r="F25" s="348"/>
      <c r="G25" s="357"/>
      <c r="H25" s="360"/>
      <c r="I25" s="361"/>
      <c r="J25" s="357"/>
      <c r="K25" s="348"/>
      <c r="L25" s="346"/>
    </row>
    <row r="26" spans="1:12" ht="28.5" customHeight="1" thickBot="1">
      <c r="A26" s="85" t="s">
        <v>80</v>
      </c>
      <c r="B26" s="66">
        <f>B19</f>
        <v>1</v>
      </c>
      <c r="C26" s="66">
        <f>C19</f>
        <v>1</v>
      </c>
      <c r="D26" s="66">
        <f>D19</f>
        <v>10</v>
      </c>
      <c r="E26" s="353">
        <f>E19</f>
        <v>0.22376543209876543</v>
      </c>
      <c r="F26" s="354"/>
      <c r="G26" s="353">
        <f>G19</f>
        <v>0.046384479717813044</v>
      </c>
      <c r="H26" s="355"/>
      <c r="I26" s="354"/>
      <c r="J26" s="353">
        <f>J19</f>
        <v>0.22530864197530864</v>
      </c>
      <c r="K26" s="354"/>
      <c r="L26" s="80">
        <f>L19</f>
        <v>0.016534391534391533</v>
      </c>
    </row>
    <row r="27" spans="1:12" ht="19.5" customHeight="1" thickBot="1">
      <c r="A27" s="85" t="s">
        <v>81</v>
      </c>
      <c r="B27" s="55"/>
      <c r="C27" s="55"/>
      <c r="D27" s="54"/>
      <c r="E27" s="362">
        <f>SUM(E22:F26)</f>
        <v>11.099977954144622</v>
      </c>
      <c r="F27" s="362"/>
      <c r="G27" s="362">
        <f>SUM(G22:I26)</f>
        <v>3.2221164021164017</v>
      </c>
      <c r="H27" s="362"/>
      <c r="I27" s="362"/>
      <c r="J27" s="362">
        <f>SUM(J22:K26)</f>
        <v>1.0940035273368607</v>
      </c>
      <c r="K27" s="362"/>
      <c r="L27" s="79">
        <f>SUM(L22:L26)</f>
        <v>0.05456349206349206</v>
      </c>
    </row>
    <row r="29" ht="12.75">
      <c r="A29" s="50" t="s">
        <v>82</v>
      </c>
    </row>
    <row r="30" ht="12.75">
      <c r="A30" s="50" t="s">
        <v>83</v>
      </c>
    </row>
    <row r="31" ht="12.75">
      <c r="A31" s="50" t="s">
        <v>84</v>
      </c>
    </row>
    <row r="32" ht="12.75">
      <c r="A32" s="50" t="s">
        <v>85</v>
      </c>
    </row>
    <row r="33" ht="12.75">
      <c r="A33" s="50" t="s">
        <v>86</v>
      </c>
    </row>
    <row r="34" ht="12.75">
      <c r="A34" s="50" t="s">
        <v>213</v>
      </c>
    </row>
  </sheetData>
  <sheetProtection/>
  <mergeCells count="60">
    <mergeCell ref="E26:F26"/>
    <mergeCell ref="G26:I26"/>
    <mergeCell ref="J26:K26"/>
    <mergeCell ref="J27:K27"/>
    <mergeCell ref="G27:I27"/>
    <mergeCell ref="E27:F27"/>
    <mergeCell ref="E24:F25"/>
    <mergeCell ref="G24:I25"/>
    <mergeCell ref="J24:K25"/>
    <mergeCell ref="L24:L25"/>
    <mergeCell ref="A24:A25"/>
    <mergeCell ref="B24:B25"/>
    <mergeCell ref="C24:C25"/>
    <mergeCell ref="D24:D25"/>
    <mergeCell ref="E22:F23"/>
    <mergeCell ref="G22:I23"/>
    <mergeCell ref="J22:K23"/>
    <mergeCell ref="L22:L23"/>
    <mergeCell ref="A22:A23"/>
    <mergeCell ref="B22:B23"/>
    <mergeCell ref="C22:C23"/>
    <mergeCell ref="D22:D23"/>
    <mergeCell ref="E21:F21"/>
    <mergeCell ref="G21:I21"/>
    <mergeCell ref="J21:K21"/>
    <mergeCell ref="I17:I18"/>
    <mergeCell ref="J17:J18"/>
    <mergeCell ref="K17:K18"/>
    <mergeCell ref="A17:A18"/>
    <mergeCell ref="B17:B18"/>
    <mergeCell ref="C17:C18"/>
    <mergeCell ref="D17:D18"/>
    <mergeCell ref="B21:D21"/>
    <mergeCell ref="J13:K13"/>
    <mergeCell ref="G15:G16"/>
    <mergeCell ref="H15:H16"/>
    <mergeCell ref="L17:L18"/>
    <mergeCell ref="E17:E18"/>
    <mergeCell ref="F17:F18"/>
    <mergeCell ref="G17:G18"/>
    <mergeCell ref="H17:H18"/>
    <mergeCell ref="F15:F16"/>
    <mergeCell ref="I15:I16"/>
    <mergeCell ref="J15:J16"/>
    <mergeCell ref="K15:K16"/>
    <mergeCell ref="L15:L16"/>
    <mergeCell ref="A15:A16"/>
    <mergeCell ref="B15:B16"/>
    <mergeCell ref="C15:C16"/>
    <mergeCell ref="D15:D16"/>
    <mergeCell ref="E15:E16"/>
    <mergeCell ref="B13:B14"/>
    <mergeCell ref="C13:C14"/>
    <mergeCell ref="D13:D14"/>
    <mergeCell ref="E13:F13"/>
    <mergeCell ref="A2:A3"/>
    <mergeCell ref="B2:C2"/>
    <mergeCell ref="D2:H2"/>
    <mergeCell ref="B12:D12"/>
    <mergeCell ref="G13:I13"/>
  </mergeCells>
  <printOptions horizontalCentered="1"/>
  <pageMargins left="0.75" right="0.75" top="1" bottom="1" header="0.5" footer="0.5"/>
  <pageSetup fitToHeight="1" fitToWidth="1" horizontalDpi="400" verticalDpi="400" orientation="landscape" scale="90" r:id="rId1"/>
  <headerFooter alignWithMargins="0">
    <oddHeader>&amp;C&amp;"Arial,Bold"&amp;12Table A-11
Los Angeles Terminal Construction Vehicle Emissions</oddHeader>
    <oddFooter>&amp;CA-10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2">
      <selection activeCell="C20" sqref="C20"/>
    </sheetView>
  </sheetViews>
  <sheetFormatPr defaultColWidth="9.140625" defaultRowHeight="12.75"/>
  <cols>
    <col min="1" max="1" width="20.7109375" style="0" customWidth="1"/>
    <col min="3" max="3" width="10.8515625" style="0" customWidth="1"/>
    <col min="5" max="5" width="11.00390625" style="0" customWidth="1"/>
    <col min="6" max="6" width="10.421875" style="0" customWidth="1"/>
    <col min="8" max="8" width="10.28125" style="0" customWidth="1"/>
    <col min="9" max="9" width="10.140625" style="0" customWidth="1"/>
    <col min="10" max="11" width="10.00390625" style="0" customWidth="1"/>
  </cols>
  <sheetData>
    <row r="1" spans="1:11" ht="13.5" hidden="1" thickBot="1">
      <c r="A1" s="52" t="s">
        <v>51</v>
      </c>
      <c r="B1" s="52"/>
      <c r="C1" s="52"/>
      <c r="D1" s="52"/>
      <c r="E1" s="52"/>
      <c r="F1" s="52"/>
      <c r="G1" s="52"/>
      <c r="H1" s="52"/>
      <c r="I1" s="52"/>
      <c r="J1" s="52"/>
      <c r="K1" s="52"/>
    </row>
    <row r="2" spans="1:11" ht="13.5" hidden="1" thickBot="1">
      <c r="A2" s="329" t="s">
        <v>52</v>
      </c>
      <c r="B2" s="323" t="s">
        <v>1</v>
      </c>
      <c r="C2" s="331"/>
      <c r="D2" s="323" t="s">
        <v>3</v>
      </c>
      <c r="E2" s="324"/>
      <c r="F2" s="324"/>
      <c r="G2" s="324"/>
      <c r="H2" s="324"/>
      <c r="I2" s="55" t="s">
        <v>0</v>
      </c>
      <c r="J2" s="54"/>
      <c r="K2" s="56" t="s">
        <v>2</v>
      </c>
    </row>
    <row r="3" spans="1:11" ht="53.25" hidden="1" thickBot="1">
      <c r="A3" s="330"/>
      <c r="B3" s="57" t="s">
        <v>53</v>
      </c>
      <c r="C3" s="58" t="s">
        <v>54</v>
      </c>
      <c r="D3" s="57" t="s">
        <v>55</v>
      </c>
      <c r="E3" s="59" t="s">
        <v>54</v>
      </c>
      <c r="F3" s="60" t="s">
        <v>56</v>
      </c>
      <c r="G3" s="60" t="s">
        <v>57</v>
      </c>
      <c r="H3" s="58" t="s">
        <v>58</v>
      </c>
      <c r="I3" s="57" t="s">
        <v>53</v>
      </c>
      <c r="J3" s="58" t="s">
        <v>54</v>
      </c>
      <c r="K3" s="61" t="s">
        <v>59</v>
      </c>
    </row>
    <row r="4" spans="1:11" ht="40.5" customHeight="1" hidden="1" thickBot="1">
      <c r="A4" s="62" t="s">
        <v>60</v>
      </c>
      <c r="B4" s="63">
        <v>10.39</v>
      </c>
      <c r="C4" s="63">
        <v>10.68</v>
      </c>
      <c r="D4" s="63">
        <v>2.23</v>
      </c>
      <c r="E4" s="63">
        <v>3.15</v>
      </c>
      <c r="F4" s="64">
        <v>0.53</v>
      </c>
      <c r="G4" s="63">
        <v>0.41</v>
      </c>
      <c r="H4" s="56">
        <v>0.44</v>
      </c>
      <c r="I4" s="63">
        <v>0.79</v>
      </c>
      <c r="J4" s="56">
        <v>0.64</v>
      </c>
      <c r="K4" s="56">
        <v>0.04</v>
      </c>
    </row>
    <row r="5" spans="1:11" ht="13.5" hidden="1" thickBot="1">
      <c r="A5" s="65" t="s">
        <v>61</v>
      </c>
      <c r="B5" s="66">
        <v>40.66</v>
      </c>
      <c r="C5" s="66">
        <v>7.03</v>
      </c>
      <c r="D5" s="66">
        <v>5.33</v>
      </c>
      <c r="E5" s="66">
        <v>5.71</v>
      </c>
      <c r="F5" s="55">
        <v>5.5</v>
      </c>
      <c r="G5" s="66">
        <v>4.55</v>
      </c>
      <c r="H5" s="66">
        <v>0.357</v>
      </c>
      <c r="I5" s="66">
        <v>1.8</v>
      </c>
      <c r="J5" s="54">
        <v>1.27</v>
      </c>
      <c r="K5" s="54">
        <v>0.03</v>
      </c>
    </row>
    <row r="6" spans="1:11" ht="13.5" hidden="1" thickBot="1">
      <c r="A6" s="65" t="s">
        <v>62</v>
      </c>
      <c r="B6" s="66">
        <v>10.15</v>
      </c>
      <c r="C6" s="66" t="s">
        <v>63</v>
      </c>
      <c r="D6" s="66">
        <v>1.74</v>
      </c>
      <c r="E6" s="66" t="s">
        <v>63</v>
      </c>
      <c r="F6" s="66" t="s">
        <v>63</v>
      </c>
      <c r="G6" s="66" t="s">
        <v>63</v>
      </c>
      <c r="H6" s="66">
        <v>0.364</v>
      </c>
      <c r="I6" s="66">
        <v>10.22</v>
      </c>
      <c r="J6" s="66" t="s">
        <v>63</v>
      </c>
      <c r="K6" s="54">
        <v>0.75</v>
      </c>
    </row>
    <row r="7" ht="12.75" hidden="1"/>
    <row r="8" ht="12.75" hidden="1"/>
    <row r="9" ht="12.75" hidden="1"/>
    <row r="10" ht="12.75" hidden="1"/>
    <row r="11" ht="13.5" hidden="1" thickBot="1"/>
    <row r="12" spans="1:12" ht="13.5" thickBot="1">
      <c r="A12" s="67"/>
      <c r="B12" s="323" t="s">
        <v>64</v>
      </c>
      <c r="C12" s="324"/>
      <c r="D12" s="331"/>
      <c r="E12" s="68" t="s">
        <v>65</v>
      </c>
      <c r="F12" s="64"/>
      <c r="G12" s="64"/>
      <c r="H12" s="64"/>
      <c r="I12" s="64"/>
      <c r="J12" s="64"/>
      <c r="K12" s="64"/>
      <c r="L12" s="69"/>
    </row>
    <row r="13" spans="1:12" ht="13.5" thickBot="1">
      <c r="A13" s="70"/>
      <c r="B13" s="341" t="s">
        <v>66</v>
      </c>
      <c r="C13" s="341" t="s">
        <v>67</v>
      </c>
      <c r="D13" s="341" t="s">
        <v>68</v>
      </c>
      <c r="E13" s="323" t="s">
        <v>1</v>
      </c>
      <c r="F13" s="331"/>
      <c r="G13" s="323" t="s">
        <v>3</v>
      </c>
      <c r="H13" s="324"/>
      <c r="I13" s="331"/>
      <c r="J13" s="323" t="s">
        <v>0</v>
      </c>
      <c r="K13" s="331"/>
      <c r="L13" s="72" t="s">
        <v>2</v>
      </c>
    </row>
    <row r="14" spans="1:12" ht="54.75" customHeight="1" thickBot="1">
      <c r="A14" s="73" t="s">
        <v>69</v>
      </c>
      <c r="B14" s="330"/>
      <c r="C14" s="330"/>
      <c r="D14" s="330"/>
      <c r="E14" s="74" t="s">
        <v>70</v>
      </c>
      <c r="F14" s="61" t="s">
        <v>71</v>
      </c>
      <c r="G14" s="74" t="s">
        <v>72</v>
      </c>
      <c r="H14" s="74" t="s">
        <v>73</v>
      </c>
      <c r="I14" s="75" t="s">
        <v>74</v>
      </c>
      <c r="J14" s="76" t="s">
        <v>75</v>
      </c>
      <c r="K14" s="74" t="s">
        <v>71</v>
      </c>
      <c r="L14" s="74" t="s">
        <v>76</v>
      </c>
    </row>
    <row r="15" spans="1:12" ht="12.75">
      <c r="A15" s="341" t="s">
        <v>77</v>
      </c>
      <c r="B15" s="351">
        <v>12</v>
      </c>
      <c r="C15" s="351">
        <f>B15*2</f>
        <v>24</v>
      </c>
      <c r="D15" s="351">
        <v>11.5</v>
      </c>
      <c r="E15" s="345">
        <f>C15*D15*B4/453.6</f>
        <v>6.321957671957672</v>
      </c>
      <c r="F15" s="345">
        <f>C15*C4/453.6</f>
        <v>0.5650793650793651</v>
      </c>
      <c r="G15" s="345">
        <f>C15*D15*(D4+H4)/453.6</f>
        <v>1.6246031746031744</v>
      </c>
      <c r="H15" s="345">
        <f>C15*(E4+F4)/453.6</f>
        <v>0.1947089947089947</v>
      </c>
      <c r="I15" s="345">
        <f>B15*8*G4/453.6</f>
        <v>0.08677248677248676</v>
      </c>
      <c r="J15" s="345">
        <f>C15*D15*I4/453.6</f>
        <v>0.4806878306878307</v>
      </c>
      <c r="K15" s="347">
        <f>C15*J4/453.6</f>
        <v>0.03386243386243386</v>
      </c>
      <c r="L15" s="345">
        <f>C15*D15*K4/453.6</f>
        <v>0.02433862433862434</v>
      </c>
    </row>
    <row r="16" spans="1:12" ht="13.5" thickBot="1">
      <c r="A16" s="342"/>
      <c r="B16" s="344"/>
      <c r="C16" s="344"/>
      <c r="D16" s="344"/>
      <c r="E16" s="346"/>
      <c r="F16" s="346"/>
      <c r="G16" s="346"/>
      <c r="H16" s="346"/>
      <c r="I16" s="346"/>
      <c r="J16" s="346"/>
      <c r="K16" s="348"/>
      <c r="L16" s="346"/>
    </row>
    <row r="17" spans="1:12" ht="11.25" customHeight="1">
      <c r="A17" s="349" t="s">
        <v>61</v>
      </c>
      <c r="B17" s="351">
        <v>2</v>
      </c>
      <c r="C17" s="351">
        <f>B17</f>
        <v>2</v>
      </c>
      <c r="D17" s="351">
        <v>11.5</v>
      </c>
      <c r="E17" s="345">
        <f>C17*D17*B6/453.6</f>
        <v>0.5146604938271605</v>
      </c>
      <c r="F17" s="345">
        <f>C17*C5/453.6</f>
        <v>0.03099647266313933</v>
      </c>
      <c r="G17" s="345">
        <f>C17*D17*(D6+H6)/453.6</f>
        <v>0.10668430335097003</v>
      </c>
      <c r="H17" s="345">
        <f>C17*(E5+F5)/453.6</f>
        <v>0.04942680776014109</v>
      </c>
      <c r="I17" s="345">
        <f>B17*8*G5/453.6</f>
        <v>0.16049382716049382</v>
      </c>
      <c r="J17" s="345">
        <f>I5*C17*D17/453.6</f>
        <v>0.09126984126984126</v>
      </c>
      <c r="K17" s="345">
        <f>J5*C17/453.6</f>
        <v>0.005599647266313933</v>
      </c>
      <c r="L17" s="345">
        <f>K5*C17*D17/453.6</f>
        <v>0.001521164021164021</v>
      </c>
    </row>
    <row r="18" spans="1:12" ht="10.5" customHeight="1" thickBot="1">
      <c r="A18" s="350"/>
      <c r="B18" s="330"/>
      <c r="C18" s="344"/>
      <c r="D18" s="330"/>
      <c r="E18" s="346"/>
      <c r="F18" s="346"/>
      <c r="G18" s="346"/>
      <c r="H18" s="346"/>
      <c r="I18" s="346"/>
      <c r="J18" s="346"/>
      <c r="K18" s="346"/>
      <c r="L18" s="346"/>
    </row>
    <row r="19" spans="1:12" ht="13.5" thickBot="1">
      <c r="A19" s="78" t="s">
        <v>62</v>
      </c>
      <c r="B19" s="63">
        <v>1</v>
      </c>
      <c r="C19" s="66">
        <f>B19</f>
        <v>1</v>
      </c>
      <c r="D19" s="66">
        <v>10</v>
      </c>
      <c r="E19" s="79">
        <f>C19*D19*B6/453.6</f>
        <v>0.22376543209876543</v>
      </c>
      <c r="F19" s="79" t="s">
        <v>63</v>
      </c>
      <c r="G19" s="79">
        <f>C19*D19*(D6+H6)/453.6</f>
        <v>0.046384479717813044</v>
      </c>
      <c r="H19" s="79" t="s">
        <v>63</v>
      </c>
      <c r="I19" s="79" t="s">
        <v>63</v>
      </c>
      <c r="J19" s="79">
        <f>C19*D19*I6/453.6</f>
        <v>0.22530864197530864</v>
      </c>
      <c r="K19" s="79" t="s">
        <v>63</v>
      </c>
      <c r="L19" s="80">
        <f>K6*C19*D19/453.6</f>
        <v>0.016534391534391533</v>
      </c>
    </row>
    <row r="20" spans="1:12" ht="13.5" thickBot="1">
      <c r="A20" s="81"/>
      <c r="B20" s="55"/>
      <c r="C20" s="55"/>
      <c r="D20" s="55"/>
      <c r="E20" s="82"/>
      <c r="F20" s="82"/>
      <c r="G20" s="82"/>
      <c r="H20" s="82"/>
      <c r="I20" s="82"/>
      <c r="J20" s="82"/>
      <c r="K20" s="82"/>
      <c r="L20" s="82"/>
    </row>
    <row r="21" spans="1:12" ht="13.5" thickBot="1">
      <c r="A21" s="70" t="s">
        <v>69</v>
      </c>
      <c r="B21" s="352" t="s">
        <v>64</v>
      </c>
      <c r="C21" s="324"/>
      <c r="D21" s="331"/>
      <c r="E21" s="353" t="s">
        <v>1</v>
      </c>
      <c r="F21" s="354"/>
      <c r="G21" s="353" t="s">
        <v>3</v>
      </c>
      <c r="H21" s="355"/>
      <c r="I21" s="354"/>
      <c r="J21" s="353" t="s">
        <v>0</v>
      </c>
      <c r="K21" s="354"/>
      <c r="L21" s="84" t="s">
        <v>2</v>
      </c>
    </row>
    <row r="22" spans="1:12" ht="12.75">
      <c r="A22" s="341" t="s">
        <v>78</v>
      </c>
      <c r="B22" s="351">
        <f>B15</f>
        <v>12</v>
      </c>
      <c r="C22" s="351">
        <f>C15</f>
        <v>24</v>
      </c>
      <c r="D22" s="351">
        <f>D15</f>
        <v>11.5</v>
      </c>
      <c r="E22" s="356">
        <f>E15+F15</f>
        <v>6.887037037037037</v>
      </c>
      <c r="F22" s="347"/>
      <c r="G22" s="356">
        <f>G15+H15+I15</f>
        <v>1.9060846560846558</v>
      </c>
      <c r="H22" s="358"/>
      <c r="I22" s="359"/>
      <c r="J22" s="356">
        <f>J15+K15</f>
        <v>0.5145502645502645</v>
      </c>
      <c r="K22" s="347"/>
      <c r="L22" s="345">
        <f>L15</f>
        <v>0.02433862433862434</v>
      </c>
    </row>
    <row r="23" spans="1:12" ht="13.5" thickBot="1">
      <c r="A23" s="342"/>
      <c r="B23" s="344"/>
      <c r="C23" s="344"/>
      <c r="D23" s="344"/>
      <c r="E23" s="357"/>
      <c r="F23" s="348"/>
      <c r="G23" s="357"/>
      <c r="H23" s="360"/>
      <c r="I23" s="361"/>
      <c r="J23" s="357"/>
      <c r="K23" s="348"/>
      <c r="L23" s="346"/>
    </row>
    <row r="24" spans="1:12" ht="12.75">
      <c r="A24" s="349" t="s">
        <v>79</v>
      </c>
      <c r="B24" s="351">
        <f>B17</f>
        <v>2</v>
      </c>
      <c r="C24" s="351">
        <f>C17</f>
        <v>2</v>
      </c>
      <c r="D24" s="351">
        <f>D17</f>
        <v>11.5</v>
      </c>
      <c r="E24" s="356">
        <f>E17+F17</f>
        <v>0.5456569664902998</v>
      </c>
      <c r="F24" s="347"/>
      <c r="G24" s="356">
        <f>G17+H17+I17</f>
        <v>0.31660493827160496</v>
      </c>
      <c r="H24" s="358"/>
      <c r="I24" s="359"/>
      <c r="J24" s="356">
        <f>J17+K17</f>
        <v>0.0968694885361552</v>
      </c>
      <c r="K24" s="347"/>
      <c r="L24" s="345">
        <f>L17</f>
        <v>0.001521164021164021</v>
      </c>
    </row>
    <row r="25" spans="1:12" ht="13.5" thickBot="1">
      <c r="A25" s="350"/>
      <c r="B25" s="330"/>
      <c r="C25" s="330"/>
      <c r="D25" s="330"/>
      <c r="E25" s="357"/>
      <c r="F25" s="348"/>
      <c r="G25" s="357"/>
      <c r="H25" s="360"/>
      <c r="I25" s="361"/>
      <c r="J25" s="357"/>
      <c r="K25" s="348"/>
      <c r="L25" s="346"/>
    </row>
    <row r="26" spans="1:12" ht="45" customHeight="1" thickBot="1">
      <c r="A26" s="85" t="s">
        <v>80</v>
      </c>
      <c r="B26" s="66">
        <f>B19</f>
        <v>1</v>
      </c>
      <c r="C26" s="66">
        <f>C19</f>
        <v>1</v>
      </c>
      <c r="D26" s="66">
        <f>D19</f>
        <v>10</v>
      </c>
      <c r="E26" s="353">
        <f>E19</f>
        <v>0.22376543209876543</v>
      </c>
      <c r="F26" s="354"/>
      <c r="G26" s="353">
        <f>G19</f>
        <v>0.046384479717813044</v>
      </c>
      <c r="H26" s="355"/>
      <c r="I26" s="354"/>
      <c r="J26" s="353">
        <f>J19</f>
        <v>0.22530864197530864</v>
      </c>
      <c r="K26" s="354"/>
      <c r="L26" s="80">
        <f>L19</f>
        <v>0.016534391534391533</v>
      </c>
    </row>
    <row r="27" spans="1:12" ht="25.5" customHeight="1" thickBot="1">
      <c r="A27" s="363" t="s">
        <v>81</v>
      </c>
      <c r="B27" s="364"/>
      <c r="C27" s="55"/>
      <c r="D27" s="54"/>
      <c r="E27" s="353">
        <f>SUM(E22:F26)</f>
        <v>7.656459435626102</v>
      </c>
      <c r="F27" s="354"/>
      <c r="G27" s="362">
        <f>SUM(G22:I26)</f>
        <v>2.2690740740740742</v>
      </c>
      <c r="H27" s="362"/>
      <c r="I27" s="362"/>
      <c r="J27" s="362">
        <f>SUM(J22:K26)</f>
        <v>0.8367283950617284</v>
      </c>
      <c r="K27" s="362"/>
      <c r="L27" s="79">
        <f>SUM(L22:L26)</f>
        <v>0.042394179894179894</v>
      </c>
    </row>
    <row r="29" ht="12.75">
      <c r="A29" s="50" t="s">
        <v>82</v>
      </c>
    </row>
    <row r="30" ht="12.75">
      <c r="A30" s="50" t="s">
        <v>83</v>
      </c>
    </row>
    <row r="31" ht="12.75">
      <c r="A31" s="50" t="s">
        <v>84</v>
      </c>
    </row>
    <row r="32" ht="12.75">
      <c r="A32" s="50" t="s">
        <v>85</v>
      </c>
    </row>
    <row r="33" ht="12.75">
      <c r="A33" s="50" t="s">
        <v>86</v>
      </c>
    </row>
    <row r="34" ht="12.75">
      <c r="A34" s="50" t="s">
        <v>87</v>
      </c>
    </row>
    <row r="35" ht="12.75">
      <c r="A35" s="50" t="s">
        <v>213</v>
      </c>
    </row>
  </sheetData>
  <sheetProtection/>
  <mergeCells count="61">
    <mergeCell ref="E26:F26"/>
    <mergeCell ref="G26:I26"/>
    <mergeCell ref="J26:K26"/>
    <mergeCell ref="A27:B27"/>
    <mergeCell ref="E27:F27"/>
    <mergeCell ref="G27:I27"/>
    <mergeCell ref="J27:K27"/>
    <mergeCell ref="E24:F25"/>
    <mergeCell ref="G24:I25"/>
    <mergeCell ref="J24:K25"/>
    <mergeCell ref="L24:L25"/>
    <mergeCell ref="A24:A25"/>
    <mergeCell ref="B24:B25"/>
    <mergeCell ref="C24:C25"/>
    <mergeCell ref="D24:D25"/>
    <mergeCell ref="E22:F23"/>
    <mergeCell ref="G22:I23"/>
    <mergeCell ref="J22:K23"/>
    <mergeCell ref="L22:L23"/>
    <mergeCell ref="A22:A23"/>
    <mergeCell ref="B22:B23"/>
    <mergeCell ref="C22:C23"/>
    <mergeCell ref="D22:D23"/>
    <mergeCell ref="E21:F21"/>
    <mergeCell ref="G21:I21"/>
    <mergeCell ref="J21:K21"/>
    <mergeCell ref="I17:I18"/>
    <mergeCell ref="J17:J18"/>
    <mergeCell ref="K17:K18"/>
    <mergeCell ref="A17:A18"/>
    <mergeCell ref="B17:B18"/>
    <mergeCell ref="C17:C18"/>
    <mergeCell ref="D17:D18"/>
    <mergeCell ref="B21:D21"/>
    <mergeCell ref="J13:K13"/>
    <mergeCell ref="G15:G16"/>
    <mergeCell ref="H15:H16"/>
    <mergeCell ref="L17:L18"/>
    <mergeCell ref="E17:E18"/>
    <mergeCell ref="F17:F18"/>
    <mergeCell ref="G17:G18"/>
    <mergeCell ref="H17:H18"/>
    <mergeCell ref="F15:F16"/>
    <mergeCell ref="I15:I16"/>
    <mergeCell ref="J15:J16"/>
    <mergeCell ref="K15:K16"/>
    <mergeCell ref="L15:L16"/>
    <mergeCell ref="A15:A16"/>
    <mergeCell ref="B15:B16"/>
    <mergeCell ref="C15:C16"/>
    <mergeCell ref="D15:D16"/>
    <mergeCell ref="E15:E16"/>
    <mergeCell ref="B13:B14"/>
    <mergeCell ref="C13:C14"/>
    <mergeCell ref="D13:D14"/>
    <mergeCell ref="E13:F13"/>
    <mergeCell ref="A2:A3"/>
    <mergeCell ref="B2:C2"/>
    <mergeCell ref="D2:H2"/>
    <mergeCell ref="B12:D12"/>
    <mergeCell ref="G13:I13"/>
  </mergeCells>
  <printOptions horizontalCentered="1"/>
  <pageMargins left="0.75" right="0.75" top="1" bottom="1" header="0.5" footer="0.5"/>
  <pageSetup fitToHeight="1" fitToWidth="1" horizontalDpi="400" verticalDpi="400" orientation="landscape" scale="94" r:id="rId1"/>
  <headerFooter alignWithMargins="0">
    <oddHeader>&amp;C&amp;"Arial,Bold"&amp;12Table A-13
Colton Terminal Construction Vehicle Emissions</oddHeader>
    <oddFooter>&amp;CA-11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B1">
      <selection activeCell="C20" sqref="C20"/>
    </sheetView>
  </sheetViews>
  <sheetFormatPr defaultColWidth="9.140625" defaultRowHeight="12.75"/>
  <cols>
    <col min="1" max="1" width="36.7109375" style="0" customWidth="1"/>
    <col min="2" max="2" width="9.28125" style="0" customWidth="1"/>
    <col min="3" max="3" width="4.7109375" style="0" customWidth="1"/>
    <col min="4" max="4" width="9.28125" style="0" customWidth="1"/>
    <col min="6" max="6" width="11.421875" style="0" customWidth="1"/>
    <col min="7" max="7" width="11.00390625" style="0" customWidth="1"/>
    <col min="8" max="8" width="11.421875" style="0" customWidth="1"/>
    <col min="9" max="9" width="10.8515625" style="0" customWidth="1"/>
    <col min="10" max="10" width="10.57421875" style="0" customWidth="1"/>
    <col min="11" max="11" width="11.28125" style="0" customWidth="1"/>
    <col min="12" max="12" width="11.00390625" style="0" customWidth="1"/>
    <col min="13" max="13" width="11.28125" style="0" customWidth="1"/>
  </cols>
  <sheetData>
    <row r="1" spans="1:11" ht="13.5" customHeight="1" thickBot="1">
      <c r="A1" s="78" t="s">
        <v>163</v>
      </c>
      <c r="B1" s="155"/>
      <c r="C1" s="155"/>
      <c r="D1" s="155"/>
      <c r="E1" s="155"/>
      <c r="F1" s="159"/>
      <c r="G1" s="160" t="s">
        <v>164</v>
      </c>
      <c r="H1" s="161"/>
      <c r="I1" s="162" t="s">
        <v>165</v>
      </c>
      <c r="J1" s="161"/>
      <c r="K1" s="365" t="s">
        <v>166</v>
      </c>
    </row>
    <row r="2" spans="1:11" ht="66" thickBot="1">
      <c r="A2" s="70" t="s">
        <v>167</v>
      </c>
      <c r="B2" s="165" t="s">
        <v>168</v>
      </c>
      <c r="C2" s="164"/>
      <c r="D2" s="165" t="s">
        <v>169</v>
      </c>
      <c r="E2" s="165" t="s">
        <v>170</v>
      </c>
      <c r="F2" s="166" t="s">
        <v>171</v>
      </c>
      <c r="G2" s="167" t="s">
        <v>172</v>
      </c>
      <c r="H2" s="163" t="s">
        <v>173</v>
      </c>
      <c r="I2" s="168" t="s">
        <v>172</v>
      </c>
      <c r="J2" s="166" t="s">
        <v>173</v>
      </c>
      <c r="K2" s="366"/>
    </row>
    <row r="3" spans="1:11" ht="13.5" thickBot="1">
      <c r="A3" s="65" t="s">
        <v>174</v>
      </c>
      <c r="B3" s="55">
        <v>1</v>
      </c>
      <c r="C3" s="81"/>
      <c r="D3" s="55">
        <v>1</v>
      </c>
      <c r="E3" s="55">
        <v>1.2E-05</v>
      </c>
      <c r="F3" s="54">
        <v>0.34</v>
      </c>
      <c r="G3" s="55">
        <v>0</v>
      </c>
      <c r="H3" s="54">
        <v>0</v>
      </c>
      <c r="I3" s="53">
        <v>0.01</v>
      </c>
      <c r="J3" s="54">
        <v>0.01</v>
      </c>
      <c r="K3" s="86" t="s">
        <v>175</v>
      </c>
    </row>
    <row r="4" spans="1:11" ht="13.5" thickBot="1">
      <c r="A4" s="78" t="s">
        <v>176</v>
      </c>
      <c r="B4" s="64">
        <v>15</v>
      </c>
      <c r="C4" s="155"/>
      <c r="D4" s="64">
        <v>15</v>
      </c>
      <c r="E4" s="64"/>
      <c r="F4" s="64"/>
      <c r="G4" s="64"/>
      <c r="H4" s="64">
        <v>0.00312</v>
      </c>
      <c r="I4" s="64"/>
      <c r="J4" s="64">
        <v>0.0136</v>
      </c>
      <c r="K4" s="159"/>
    </row>
    <row r="5" spans="1:11" ht="13.5" thickBot="1">
      <c r="A5" s="78" t="s">
        <v>177</v>
      </c>
      <c r="B5" s="64">
        <v>0</v>
      </c>
      <c r="C5" s="155"/>
      <c r="D5" s="64">
        <v>0</v>
      </c>
      <c r="E5" s="64"/>
      <c r="F5" s="64"/>
      <c r="G5" s="64"/>
      <c r="H5" s="64">
        <v>0</v>
      </c>
      <c r="I5" s="64"/>
      <c r="J5" s="64">
        <v>0</v>
      </c>
      <c r="K5" s="159"/>
    </row>
    <row r="6" spans="1:11" ht="13.5" thickBot="1">
      <c r="A6" s="78" t="s">
        <v>180</v>
      </c>
      <c r="B6" s="64">
        <v>15</v>
      </c>
      <c r="C6" s="155"/>
      <c r="D6" s="64">
        <v>15</v>
      </c>
      <c r="E6" s="64"/>
      <c r="F6" s="64"/>
      <c r="G6" s="64"/>
      <c r="H6" s="64">
        <v>0.00312</v>
      </c>
      <c r="I6" s="64"/>
      <c r="J6" s="64">
        <v>0.0136</v>
      </c>
      <c r="K6" s="159"/>
    </row>
    <row r="7" spans="1:11" ht="13.5" thickBot="1">
      <c r="A7" s="78" t="s">
        <v>179</v>
      </c>
      <c r="B7" s="64">
        <v>33</v>
      </c>
      <c r="C7" s="64"/>
      <c r="D7" s="64">
        <v>33</v>
      </c>
      <c r="E7" s="64"/>
      <c r="F7" s="64"/>
      <c r="G7" s="64"/>
      <c r="H7" s="169">
        <v>0.0046</v>
      </c>
      <c r="I7" s="64"/>
      <c r="J7" s="169">
        <v>0.02</v>
      </c>
      <c r="K7" s="159"/>
    </row>
    <row r="8" spans="1:11" ht="13.5" thickBot="1">
      <c r="A8" s="78" t="s">
        <v>178</v>
      </c>
      <c r="B8" s="64">
        <v>33</v>
      </c>
      <c r="C8" s="64"/>
      <c r="D8" s="64">
        <v>33</v>
      </c>
      <c r="E8" s="64"/>
      <c r="F8" s="64"/>
      <c r="G8" s="64"/>
      <c r="H8" s="169">
        <v>0.0046</v>
      </c>
      <c r="I8" s="64"/>
      <c r="J8" s="169">
        <v>0.02</v>
      </c>
      <c r="K8" s="159"/>
    </row>
    <row r="9" spans="1:11" ht="12.75">
      <c r="A9" s="78"/>
      <c r="B9" s="155"/>
      <c r="C9" s="155"/>
      <c r="D9" s="155"/>
      <c r="E9" s="155"/>
      <c r="F9" s="155"/>
      <c r="G9" s="155"/>
      <c r="H9" s="155"/>
      <c r="I9" s="155"/>
      <c r="J9" s="155"/>
      <c r="K9" s="159"/>
    </row>
    <row r="10" spans="1:11" ht="12.75">
      <c r="A10" s="70" t="s">
        <v>181</v>
      </c>
      <c r="B10" s="52"/>
      <c r="C10" s="52"/>
      <c r="D10" s="52"/>
      <c r="E10" s="52"/>
      <c r="F10" s="52"/>
      <c r="G10" s="52"/>
      <c r="H10" s="52"/>
      <c r="I10" s="52"/>
      <c r="J10" s="52"/>
      <c r="K10" s="170"/>
    </row>
    <row r="11" spans="1:11" ht="13.5" thickBot="1">
      <c r="A11" s="73" t="s">
        <v>182</v>
      </c>
      <c r="B11" s="156"/>
      <c r="C11" s="156"/>
      <c r="D11" s="156"/>
      <c r="E11" s="156"/>
      <c r="F11" s="156"/>
      <c r="G11" s="156"/>
      <c r="H11" s="156"/>
      <c r="I11" s="156"/>
      <c r="J11" s="156"/>
      <c r="K11" s="171"/>
    </row>
    <row r="12" ht="16.5" customHeight="1"/>
    <row r="13" ht="13.5" thickBot="1"/>
    <row r="14" spans="1:11" ht="55.5" customHeight="1" thickBot="1">
      <c r="A14" s="85" t="s">
        <v>183</v>
      </c>
      <c r="B14" s="173" t="s">
        <v>184</v>
      </c>
      <c r="C14" s="172"/>
      <c r="D14" s="173" t="s">
        <v>185</v>
      </c>
      <c r="E14" s="173" t="s">
        <v>186</v>
      </c>
      <c r="F14" s="174" t="s">
        <v>187</v>
      </c>
      <c r="G14" s="175" t="s">
        <v>172</v>
      </c>
      <c r="H14" s="174" t="s">
        <v>188</v>
      </c>
      <c r="I14" s="175" t="s">
        <v>189</v>
      </c>
      <c r="J14" s="174" t="s">
        <v>190</v>
      </c>
      <c r="K14" s="176" t="s">
        <v>166</v>
      </c>
    </row>
    <row r="15" spans="1:11" ht="13.5" thickBot="1">
      <c r="A15" s="65" t="s">
        <v>174</v>
      </c>
      <c r="B15" s="55">
        <v>60</v>
      </c>
      <c r="C15" s="81"/>
      <c r="D15" s="55"/>
      <c r="E15" s="55">
        <v>0.015</v>
      </c>
      <c r="F15" s="54">
        <f>1.7*0.075/1.5*331/235*25/0.15*0.5</f>
        <v>9.976950354609931</v>
      </c>
      <c r="G15" s="55"/>
      <c r="H15" s="54">
        <f>E15*F15</f>
        <v>0.14965425531914897</v>
      </c>
      <c r="I15" s="53"/>
      <c r="J15" s="54">
        <f>H15*60/2000</f>
        <v>0.004489627659574469</v>
      </c>
      <c r="K15" s="86" t="s">
        <v>191</v>
      </c>
    </row>
    <row r="17" ht="13.5" thickBot="1"/>
    <row r="18" spans="2:7" ht="13.5" thickBot="1">
      <c r="B18" s="78" t="s">
        <v>192</v>
      </c>
      <c r="C18" s="155"/>
      <c r="D18" s="155"/>
      <c r="E18" s="155"/>
      <c r="F18" s="78" t="s">
        <v>193</v>
      </c>
      <c r="G18" s="159" t="s">
        <v>194</v>
      </c>
    </row>
    <row r="19" spans="2:7" ht="12.75">
      <c r="B19" s="70" t="s">
        <v>195</v>
      </c>
      <c r="D19" s="52"/>
      <c r="E19" s="182" t="s">
        <v>196</v>
      </c>
      <c r="F19" s="133"/>
      <c r="G19" s="133">
        <v>0.0045</v>
      </c>
    </row>
    <row r="20" spans="2:7" ht="13.5" thickBot="1">
      <c r="B20" s="73"/>
      <c r="C20" s="156"/>
      <c r="D20" s="156"/>
      <c r="E20" s="156"/>
      <c r="F20" s="177"/>
      <c r="G20" s="177"/>
    </row>
  </sheetData>
  <sheetProtection/>
  <mergeCells count="1">
    <mergeCell ref="K1:K2"/>
  </mergeCells>
  <printOptions horizontalCentered="1"/>
  <pageMargins left="0.75" right="0.75" top="1" bottom="1" header="0.5" footer="0.5"/>
  <pageSetup fitToHeight="1" fitToWidth="1" horizontalDpi="400" verticalDpi="400" orientation="landscape" scale="89" r:id="rId1"/>
  <headerFooter alignWithMargins="0">
    <oddHeader>&amp;C&amp;"Arial,Bold"&amp;12Table A-13
 Project Fugitive Construction Emission Estimates</oddHeader>
    <oddFooter>&amp;CA-12</oddFooter>
  </headerFooter>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9.140625" defaultRowHeight="12.75"/>
  <cols>
    <col min="2" max="2" width="15.421875" style="0" customWidth="1"/>
    <col min="11" max="11" width="8.421875" style="0" customWidth="1"/>
  </cols>
  <sheetData>
    <row r="1" spans="1:10" ht="39.75" thickBot="1">
      <c r="A1" s="323" t="s">
        <v>197</v>
      </c>
      <c r="B1" s="324"/>
      <c r="C1" s="81"/>
      <c r="D1" s="54" t="s">
        <v>198</v>
      </c>
      <c r="E1" s="55"/>
      <c r="F1" s="55" t="s">
        <v>199</v>
      </c>
      <c r="G1" s="173" t="s">
        <v>200</v>
      </c>
      <c r="H1" s="173" t="s">
        <v>201</v>
      </c>
      <c r="I1" s="172" t="s">
        <v>202</v>
      </c>
      <c r="J1" s="163" t="s">
        <v>203</v>
      </c>
    </row>
    <row r="2" spans="1:10" ht="12.75">
      <c r="A2" s="78"/>
      <c r="B2" s="52"/>
      <c r="C2" s="52"/>
      <c r="D2" s="170"/>
      <c r="E2" s="52"/>
      <c r="F2" s="52"/>
      <c r="G2" s="52"/>
      <c r="H2" s="52"/>
      <c r="I2" s="52"/>
      <c r="J2" s="133"/>
    </row>
    <row r="3" spans="1:10" ht="12.75">
      <c r="A3" s="70" t="s">
        <v>204</v>
      </c>
      <c r="B3" s="52"/>
      <c r="C3" s="52"/>
      <c r="D3" s="170"/>
      <c r="E3" s="52"/>
      <c r="F3" s="52"/>
      <c r="G3" s="52"/>
      <c r="H3" s="52"/>
      <c r="I3" s="52"/>
      <c r="J3" s="178"/>
    </row>
    <row r="4" spans="1:10" ht="12.75">
      <c r="A4" s="70" t="s">
        <v>205</v>
      </c>
      <c r="B4" s="52"/>
      <c r="D4" s="179">
        <v>32</v>
      </c>
      <c r="E4" s="107"/>
      <c r="F4" s="107" t="s">
        <v>206</v>
      </c>
      <c r="G4" s="107">
        <v>2</v>
      </c>
      <c r="H4" s="107">
        <v>11.5</v>
      </c>
      <c r="I4" s="52">
        <v>0.0012</v>
      </c>
      <c r="J4" s="180">
        <f>D4*G4*H4*I4</f>
        <v>0.8831999999999999</v>
      </c>
    </row>
    <row r="5" spans="1:10" ht="12.75">
      <c r="A5" s="70" t="s">
        <v>207</v>
      </c>
      <c r="B5" s="52"/>
      <c r="C5" s="52"/>
      <c r="D5" s="170"/>
      <c r="E5" s="52"/>
      <c r="F5" s="52"/>
      <c r="G5" s="52"/>
      <c r="H5" s="52"/>
      <c r="I5" s="52"/>
      <c r="J5" s="178"/>
    </row>
    <row r="6" spans="1:10" ht="12.75">
      <c r="A6" s="70"/>
      <c r="B6" s="52"/>
      <c r="C6" s="52"/>
      <c r="D6" s="170"/>
      <c r="E6" s="52"/>
      <c r="F6" s="52"/>
      <c r="G6" s="52"/>
      <c r="H6" s="52"/>
      <c r="I6" s="52"/>
      <c r="J6" s="178"/>
    </row>
    <row r="7" spans="1:10" ht="12.75">
      <c r="A7" s="70" t="s">
        <v>208</v>
      </c>
      <c r="B7" s="52"/>
      <c r="C7" s="52"/>
      <c r="D7" s="179">
        <v>8</v>
      </c>
      <c r="E7" s="107"/>
      <c r="F7" s="107" t="s">
        <v>206</v>
      </c>
      <c r="G7" s="107">
        <v>2</v>
      </c>
      <c r="H7" s="107">
        <v>11.5</v>
      </c>
      <c r="I7" s="52">
        <v>0.0288</v>
      </c>
      <c r="J7" s="180">
        <f>D7*G7*H7*I7</f>
        <v>5.2992</v>
      </c>
    </row>
    <row r="8" spans="1:10" ht="12.75">
      <c r="A8" s="70" t="s">
        <v>207</v>
      </c>
      <c r="B8" s="52"/>
      <c r="C8" s="52"/>
      <c r="D8" s="170"/>
      <c r="E8" s="52"/>
      <c r="F8" s="52"/>
      <c r="G8" s="52"/>
      <c r="H8" s="52"/>
      <c r="I8" s="52"/>
      <c r="J8" s="178"/>
    </row>
    <row r="9" spans="1:10" ht="12.75">
      <c r="A9" s="70"/>
      <c r="B9" s="52"/>
      <c r="C9" s="52"/>
      <c r="D9" s="170"/>
      <c r="E9" s="52"/>
      <c r="F9" s="52"/>
      <c r="G9" s="52"/>
      <c r="H9" s="52"/>
      <c r="I9" s="52"/>
      <c r="J9" s="178"/>
    </row>
    <row r="10" spans="1:10" ht="12.75">
      <c r="A10" s="70" t="s">
        <v>208</v>
      </c>
      <c r="B10" s="52"/>
      <c r="C10" s="52"/>
      <c r="D10" s="179">
        <v>1</v>
      </c>
      <c r="E10" s="107"/>
      <c r="F10" s="107" t="s">
        <v>209</v>
      </c>
      <c r="G10" s="107">
        <v>1</v>
      </c>
      <c r="H10" s="107">
        <v>10</v>
      </c>
      <c r="I10" s="52">
        <v>0.0288</v>
      </c>
      <c r="J10" s="180">
        <f>D10*G10*H10*I10</f>
        <v>0.288</v>
      </c>
    </row>
    <row r="11" spans="1:10" ht="12.75">
      <c r="A11" s="70" t="s">
        <v>207</v>
      </c>
      <c r="B11" s="52"/>
      <c r="C11" s="52"/>
      <c r="D11" s="170"/>
      <c r="E11" s="52"/>
      <c r="F11" s="52"/>
      <c r="G11" s="52"/>
      <c r="H11" s="52"/>
      <c r="I11" s="52"/>
      <c r="J11" s="178"/>
    </row>
    <row r="12" spans="1:10" ht="12.75">
      <c r="A12" s="70"/>
      <c r="B12" s="52"/>
      <c r="C12" s="52"/>
      <c r="D12" s="170"/>
      <c r="E12" s="52"/>
      <c r="F12" s="52"/>
      <c r="G12" s="52"/>
      <c r="H12" s="52"/>
      <c r="I12" s="52"/>
      <c r="J12" s="178"/>
    </row>
    <row r="13" spans="1:10" ht="12.75">
      <c r="A13" s="70" t="s">
        <v>210</v>
      </c>
      <c r="B13" s="52"/>
      <c r="C13" s="52"/>
      <c r="D13" s="179">
        <v>0</v>
      </c>
      <c r="E13" s="107"/>
      <c r="F13" s="107" t="s">
        <v>206</v>
      </c>
      <c r="G13" s="107">
        <v>1</v>
      </c>
      <c r="H13" s="107">
        <v>2</v>
      </c>
      <c r="I13" s="52">
        <v>17.82</v>
      </c>
      <c r="J13" s="180">
        <f>D13*G13*H13*I13</f>
        <v>0</v>
      </c>
    </row>
    <row r="14" spans="1:10" ht="12.75">
      <c r="A14" s="70"/>
      <c r="B14" s="52"/>
      <c r="C14" s="52"/>
      <c r="D14" s="179"/>
      <c r="E14" s="107"/>
      <c r="F14" s="107"/>
      <c r="G14" s="107"/>
      <c r="H14" s="107"/>
      <c r="I14" s="52"/>
      <c r="J14" s="180"/>
    </row>
    <row r="15" spans="1:10" ht="13.5" thickBot="1">
      <c r="A15" s="70" t="s">
        <v>210</v>
      </c>
      <c r="B15" s="52"/>
      <c r="C15" s="52"/>
      <c r="D15" s="179">
        <v>0</v>
      </c>
      <c r="E15" s="107"/>
      <c r="F15" s="107" t="s">
        <v>209</v>
      </c>
      <c r="G15" s="107">
        <v>1</v>
      </c>
      <c r="H15" s="107">
        <v>2</v>
      </c>
      <c r="I15" s="52">
        <v>17.82</v>
      </c>
      <c r="J15" s="180">
        <f>D15*G15*H15*I15</f>
        <v>0</v>
      </c>
    </row>
    <row r="16" spans="1:10" ht="13.5" thickBot="1">
      <c r="A16" s="65" t="s">
        <v>140</v>
      </c>
      <c r="B16" s="81"/>
      <c r="C16" s="81"/>
      <c r="D16" s="54">
        <f>SUM(D4:D15)</f>
        <v>41</v>
      </c>
      <c r="E16" s="81"/>
      <c r="F16" s="81"/>
      <c r="G16" s="81"/>
      <c r="H16" s="81"/>
      <c r="I16" s="81"/>
      <c r="J16" s="66">
        <f>SUM(J4:J15)</f>
        <v>6.4704</v>
      </c>
    </row>
    <row r="18" ht="12.75">
      <c r="A18" s="50" t="s">
        <v>211</v>
      </c>
    </row>
    <row r="19" ht="12.75">
      <c r="A19" s="50"/>
    </row>
  </sheetData>
  <sheetProtection/>
  <mergeCells count="1">
    <mergeCell ref="A1:B1"/>
  </mergeCells>
  <printOptions horizontalCentered="1"/>
  <pageMargins left="0.75" right="0.75" top="1.5" bottom="1" header="0.5" footer="0.5"/>
  <pageSetup horizontalDpi="300" verticalDpi="300" orientation="landscape" r:id="rId1"/>
  <headerFooter alignWithMargins="0">
    <oddHeader>&amp;C&amp;"Arial,Bold"&amp;12Table A-14
Fugitive Dust Construction Emission Estimates From Trucks and Employee Vehicles
 Los Angeles Refinery - Wilmington Plant</oddHeader>
    <oddFooter>&amp;CA-13</oddFooter>
  </headerFooter>
</worksheet>
</file>

<file path=xl/worksheets/sheet14.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9.140625" defaultRowHeight="12.75"/>
  <cols>
    <col min="2" max="2" width="15.421875" style="0" customWidth="1"/>
    <col min="11" max="11" width="8.421875" style="0" customWidth="1"/>
  </cols>
  <sheetData>
    <row r="1" spans="1:10" ht="39.75" thickBot="1">
      <c r="A1" s="323" t="s">
        <v>197</v>
      </c>
      <c r="B1" s="324"/>
      <c r="C1" s="81"/>
      <c r="D1" s="54" t="s">
        <v>198</v>
      </c>
      <c r="E1" s="55"/>
      <c r="F1" s="55" t="s">
        <v>199</v>
      </c>
      <c r="G1" s="173" t="s">
        <v>200</v>
      </c>
      <c r="H1" s="173" t="s">
        <v>201</v>
      </c>
      <c r="I1" s="172" t="s">
        <v>202</v>
      </c>
      <c r="J1" s="163" t="s">
        <v>203</v>
      </c>
    </row>
    <row r="2" spans="1:10" ht="12.75">
      <c r="A2" s="78"/>
      <c r="B2" s="52"/>
      <c r="C2" s="52"/>
      <c r="D2" s="170"/>
      <c r="E2" s="52"/>
      <c r="F2" s="52"/>
      <c r="G2" s="52"/>
      <c r="H2" s="52"/>
      <c r="I2" s="52"/>
      <c r="J2" s="133"/>
    </row>
    <row r="3" spans="1:10" ht="12.75">
      <c r="A3" s="70" t="s">
        <v>204</v>
      </c>
      <c r="B3" s="52"/>
      <c r="C3" s="52"/>
      <c r="D3" s="170"/>
      <c r="E3" s="52"/>
      <c r="F3" s="52"/>
      <c r="G3" s="52"/>
      <c r="H3" s="52"/>
      <c r="I3" s="52"/>
      <c r="J3" s="178"/>
    </row>
    <row r="4" spans="1:10" ht="12.75">
      <c r="A4" s="70" t="s">
        <v>205</v>
      </c>
      <c r="B4" s="52"/>
      <c r="D4" s="179">
        <v>15</v>
      </c>
      <c r="E4" s="107"/>
      <c r="F4" s="107" t="s">
        <v>206</v>
      </c>
      <c r="G4" s="107">
        <v>2</v>
      </c>
      <c r="H4" s="107">
        <v>11.5</v>
      </c>
      <c r="I4" s="52">
        <v>0.0012</v>
      </c>
      <c r="J4" s="180">
        <f>D4*G4*H4*I4</f>
        <v>0.414</v>
      </c>
    </row>
    <row r="5" spans="1:10" ht="12.75">
      <c r="A5" s="70" t="s">
        <v>207</v>
      </c>
      <c r="B5" s="52"/>
      <c r="C5" s="52"/>
      <c r="D5" s="170"/>
      <c r="E5" s="52"/>
      <c r="F5" s="52"/>
      <c r="G5" s="52"/>
      <c r="H5" s="52"/>
      <c r="I5" s="52"/>
      <c r="J5" s="178"/>
    </row>
    <row r="6" spans="1:10" ht="12.75">
      <c r="A6" s="70"/>
      <c r="B6" s="52"/>
      <c r="C6" s="52"/>
      <c r="D6" s="170"/>
      <c r="E6" s="52"/>
      <c r="F6" s="52"/>
      <c r="G6" s="52"/>
      <c r="H6" s="52"/>
      <c r="I6" s="52"/>
      <c r="J6" s="178"/>
    </row>
    <row r="7" spans="1:10" ht="12.75">
      <c r="A7" s="70" t="s">
        <v>208</v>
      </c>
      <c r="B7" s="52"/>
      <c r="C7" s="52"/>
      <c r="D7" s="179">
        <v>4</v>
      </c>
      <c r="E7" s="107"/>
      <c r="F7" s="107" t="s">
        <v>206</v>
      </c>
      <c r="G7" s="107">
        <v>2</v>
      </c>
      <c r="H7" s="107">
        <v>11.5</v>
      </c>
      <c r="I7" s="52">
        <v>0.0288</v>
      </c>
      <c r="J7" s="180">
        <f>D7*G7*H7*I7</f>
        <v>2.6496</v>
      </c>
    </row>
    <row r="8" spans="1:10" ht="12.75">
      <c r="A8" s="70" t="s">
        <v>207</v>
      </c>
      <c r="B8" s="52"/>
      <c r="C8" s="52"/>
      <c r="D8" s="170"/>
      <c r="E8" s="52"/>
      <c r="F8" s="52"/>
      <c r="G8" s="52"/>
      <c r="H8" s="52"/>
      <c r="I8" s="52"/>
      <c r="J8" s="178"/>
    </row>
    <row r="9" spans="1:10" ht="12.75">
      <c r="A9" s="70"/>
      <c r="B9" s="52"/>
      <c r="C9" s="52"/>
      <c r="D9" s="170"/>
      <c r="E9" s="52"/>
      <c r="F9" s="52"/>
      <c r="G9" s="52"/>
      <c r="H9" s="52"/>
      <c r="I9" s="52"/>
      <c r="J9" s="178"/>
    </row>
    <row r="10" spans="1:10" ht="12.75">
      <c r="A10" s="70" t="s">
        <v>208</v>
      </c>
      <c r="B10" s="52"/>
      <c r="C10" s="52"/>
      <c r="D10" s="179">
        <v>1</v>
      </c>
      <c r="E10" s="107"/>
      <c r="F10" s="107" t="s">
        <v>209</v>
      </c>
      <c r="G10" s="107">
        <v>1</v>
      </c>
      <c r="H10" s="107">
        <v>10</v>
      </c>
      <c r="I10" s="52">
        <v>0.0288</v>
      </c>
      <c r="J10" s="180">
        <f>D10*G10*H10*I10</f>
        <v>0.288</v>
      </c>
    </row>
    <row r="11" spans="1:10" ht="12.75">
      <c r="A11" s="70" t="s">
        <v>207</v>
      </c>
      <c r="B11" s="52"/>
      <c r="C11" s="52"/>
      <c r="D11" s="170"/>
      <c r="E11" s="52"/>
      <c r="F11" s="52"/>
      <c r="G11" s="52"/>
      <c r="H11" s="52"/>
      <c r="I11" s="52"/>
      <c r="J11" s="178"/>
    </row>
    <row r="12" spans="1:10" ht="12.75">
      <c r="A12" s="70"/>
      <c r="B12" s="52"/>
      <c r="C12" s="52"/>
      <c r="D12" s="170"/>
      <c r="E12" s="52"/>
      <c r="F12" s="52"/>
      <c r="G12" s="52"/>
      <c r="H12" s="52"/>
      <c r="I12" s="52"/>
      <c r="J12" s="178"/>
    </row>
    <row r="13" spans="1:10" ht="12.75">
      <c r="A13" s="70" t="s">
        <v>210</v>
      </c>
      <c r="B13" s="52"/>
      <c r="C13" s="52"/>
      <c r="D13" s="179">
        <v>0</v>
      </c>
      <c r="E13" s="107"/>
      <c r="F13" s="107" t="s">
        <v>206</v>
      </c>
      <c r="G13" s="107">
        <v>1</v>
      </c>
      <c r="H13" s="107">
        <v>2</v>
      </c>
      <c r="I13" s="52">
        <v>17.82</v>
      </c>
      <c r="J13" s="180">
        <f>D13*G13*H13*I13</f>
        <v>0</v>
      </c>
    </row>
    <row r="14" spans="1:10" ht="12.75">
      <c r="A14" s="70"/>
      <c r="B14" s="52"/>
      <c r="C14" s="52"/>
      <c r="D14" s="179"/>
      <c r="E14" s="107"/>
      <c r="F14" s="107"/>
      <c r="G14" s="107"/>
      <c r="H14" s="107"/>
      <c r="I14" s="52"/>
      <c r="J14" s="180"/>
    </row>
    <row r="15" spans="1:10" ht="13.5" thickBot="1">
      <c r="A15" s="70" t="s">
        <v>210</v>
      </c>
      <c r="B15" s="52"/>
      <c r="C15" s="52"/>
      <c r="D15" s="179">
        <v>0</v>
      </c>
      <c r="E15" s="107"/>
      <c r="F15" s="107" t="s">
        <v>209</v>
      </c>
      <c r="G15" s="107">
        <v>1</v>
      </c>
      <c r="H15" s="107">
        <v>2</v>
      </c>
      <c r="I15" s="52">
        <v>17.82</v>
      </c>
      <c r="J15" s="180">
        <f>D15*G15*H15*I15</f>
        <v>0</v>
      </c>
    </row>
    <row r="16" spans="1:10" ht="13.5" thickBot="1">
      <c r="A16" s="65" t="s">
        <v>140</v>
      </c>
      <c r="B16" s="81"/>
      <c r="C16" s="81"/>
      <c r="D16" s="54">
        <f>SUM(D4:D15)</f>
        <v>20</v>
      </c>
      <c r="E16" s="81"/>
      <c r="F16" s="81"/>
      <c r="G16" s="81"/>
      <c r="H16" s="81"/>
      <c r="I16" s="81"/>
      <c r="J16" s="66">
        <f>SUM(J4:J15)</f>
        <v>3.3516</v>
      </c>
    </row>
    <row r="18" ht="12.75">
      <c r="A18" s="50" t="s">
        <v>211</v>
      </c>
    </row>
    <row r="19" ht="12.75">
      <c r="A19" s="50"/>
    </row>
  </sheetData>
  <sheetProtection/>
  <mergeCells count="1">
    <mergeCell ref="A1:B1"/>
  </mergeCells>
  <printOptions horizontalCentered="1"/>
  <pageMargins left="0.75" right="0.75" top="1.5" bottom="1" header="0.5" footer="0.5"/>
  <pageSetup horizontalDpi="300" verticalDpi="300" orientation="landscape" r:id="rId1"/>
  <headerFooter alignWithMargins="0">
    <oddHeader>&amp;C&amp;"Arial,Bold"&amp;12Table A-15
Fugitive Dust Construction Emission Estimates From Trucks and Employee Vehicles
Los Angeles Marine Terminal</oddHeader>
    <oddFooter>&amp;CA-14</oddFooter>
  </headerFooter>
</worksheet>
</file>

<file path=xl/worksheets/sheet15.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9.140625" defaultRowHeight="12.75"/>
  <cols>
    <col min="2" max="2" width="15.421875" style="0" customWidth="1"/>
    <col min="11" max="11" width="8.421875" style="0" customWidth="1"/>
  </cols>
  <sheetData>
    <row r="1" spans="1:10" ht="39.75" thickBot="1">
      <c r="A1" s="323" t="s">
        <v>197</v>
      </c>
      <c r="B1" s="324"/>
      <c r="C1" s="81"/>
      <c r="D1" s="54" t="s">
        <v>198</v>
      </c>
      <c r="E1" s="55"/>
      <c r="F1" s="55" t="s">
        <v>199</v>
      </c>
      <c r="G1" s="173" t="s">
        <v>200</v>
      </c>
      <c r="H1" s="173" t="s">
        <v>201</v>
      </c>
      <c r="I1" s="172" t="s">
        <v>202</v>
      </c>
      <c r="J1" s="163" t="s">
        <v>203</v>
      </c>
    </row>
    <row r="2" spans="1:10" ht="12.75">
      <c r="A2" s="78"/>
      <c r="B2" s="52"/>
      <c r="C2" s="52"/>
      <c r="D2" s="170"/>
      <c r="E2" s="52"/>
      <c r="F2" s="52"/>
      <c r="G2" s="52"/>
      <c r="H2" s="52"/>
      <c r="I2" s="52"/>
      <c r="J2" s="133"/>
    </row>
    <row r="3" spans="1:10" ht="12.75">
      <c r="A3" s="70" t="s">
        <v>204</v>
      </c>
      <c r="B3" s="52"/>
      <c r="C3" s="52"/>
      <c r="D3" s="170"/>
      <c r="E3" s="52"/>
      <c r="F3" s="52"/>
      <c r="G3" s="52"/>
      <c r="H3" s="52"/>
      <c r="I3" s="52"/>
      <c r="J3" s="178"/>
    </row>
    <row r="4" spans="1:10" ht="12.75">
      <c r="A4" s="70" t="s">
        <v>205</v>
      </c>
      <c r="B4" s="52"/>
      <c r="D4" s="179">
        <v>8</v>
      </c>
      <c r="E4" s="107"/>
      <c r="F4" s="107" t="s">
        <v>206</v>
      </c>
      <c r="G4" s="107">
        <v>2</v>
      </c>
      <c r="H4" s="107">
        <v>11.5</v>
      </c>
      <c r="I4" s="52">
        <v>0.0012</v>
      </c>
      <c r="J4" s="180">
        <f>D4*G4*H4*I4</f>
        <v>0.22079999999999997</v>
      </c>
    </row>
    <row r="5" spans="1:10" ht="12.75">
      <c r="A5" s="70" t="s">
        <v>207</v>
      </c>
      <c r="B5" s="52"/>
      <c r="C5" s="52"/>
      <c r="D5" s="170"/>
      <c r="E5" s="52"/>
      <c r="F5" s="52"/>
      <c r="G5" s="52"/>
      <c r="H5" s="52"/>
      <c r="I5" s="52"/>
      <c r="J5" s="178"/>
    </row>
    <row r="6" spans="1:10" ht="12.75">
      <c r="A6" s="70"/>
      <c r="B6" s="52"/>
      <c r="C6" s="52"/>
      <c r="D6" s="170"/>
      <c r="E6" s="52"/>
      <c r="F6" s="52"/>
      <c r="G6" s="52"/>
      <c r="H6" s="52"/>
      <c r="I6" s="52"/>
      <c r="J6" s="178"/>
    </row>
    <row r="7" spans="1:10" ht="12.75">
      <c r="A7" s="70" t="s">
        <v>208</v>
      </c>
      <c r="B7" s="52"/>
      <c r="C7" s="52"/>
      <c r="D7" s="179">
        <v>1</v>
      </c>
      <c r="E7" s="107"/>
      <c r="F7" s="107" t="s">
        <v>206</v>
      </c>
      <c r="G7" s="107">
        <v>2</v>
      </c>
      <c r="H7" s="107">
        <v>11.5</v>
      </c>
      <c r="I7" s="52">
        <v>0.0288</v>
      </c>
      <c r="J7" s="180">
        <f>D7*G7*H7*I7</f>
        <v>0.6624</v>
      </c>
    </row>
    <row r="8" spans="1:10" ht="12.75">
      <c r="A8" s="70" t="s">
        <v>207</v>
      </c>
      <c r="B8" s="52"/>
      <c r="C8" s="52"/>
      <c r="D8" s="170"/>
      <c r="E8" s="52"/>
      <c r="F8" s="52"/>
      <c r="G8" s="52"/>
      <c r="H8" s="52"/>
      <c r="I8" s="52"/>
      <c r="J8" s="178"/>
    </row>
    <row r="9" spans="1:10" ht="12.75">
      <c r="A9" s="70"/>
      <c r="B9" s="52"/>
      <c r="C9" s="52"/>
      <c r="D9" s="170"/>
      <c r="E9" s="52"/>
      <c r="F9" s="52"/>
      <c r="G9" s="52"/>
      <c r="H9" s="52"/>
      <c r="I9" s="52"/>
      <c r="J9" s="178"/>
    </row>
    <row r="10" spans="1:10" ht="12.75">
      <c r="A10" s="70" t="s">
        <v>208</v>
      </c>
      <c r="B10" s="52"/>
      <c r="C10" s="52"/>
      <c r="D10" s="179">
        <v>1</v>
      </c>
      <c r="E10" s="107"/>
      <c r="F10" s="107" t="s">
        <v>209</v>
      </c>
      <c r="G10" s="107">
        <v>1</v>
      </c>
      <c r="H10" s="107">
        <v>10</v>
      </c>
      <c r="I10" s="52">
        <v>0.0288</v>
      </c>
      <c r="J10" s="180">
        <f>D10*G10*H10*I10</f>
        <v>0.288</v>
      </c>
    </row>
    <row r="11" spans="1:10" ht="12.75">
      <c r="A11" s="70" t="s">
        <v>207</v>
      </c>
      <c r="B11" s="52"/>
      <c r="C11" s="52"/>
      <c r="D11" s="170"/>
      <c r="E11" s="52"/>
      <c r="F11" s="52"/>
      <c r="G11" s="52"/>
      <c r="H11" s="52"/>
      <c r="I11" s="52"/>
      <c r="J11" s="178"/>
    </row>
    <row r="12" spans="1:10" ht="12.75">
      <c r="A12" s="70"/>
      <c r="B12" s="52"/>
      <c r="C12" s="52"/>
      <c r="D12" s="170"/>
      <c r="E12" s="52"/>
      <c r="F12" s="52"/>
      <c r="G12" s="52"/>
      <c r="H12" s="52"/>
      <c r="I12" s="52"/>
      <c r="J12" s="178"/>
    </row>
    <row r="13" spans="1:10" ht="12.75">
      <c r="A13" s="70" t="s">
        <v>210</v>
      </c>
      <c r="B13" s="52"/>
      <c r="C13" s="52"/>
      <c r="D13" s="179">
        <v>0</v>
      </c>
      <c r="E13" s="107"/>
      <c r="F13" s="107" t="s">
        <v>206</v>
      </c>
      <c r="G13" s="107">
        <v>1</v>
      </c>
      <c r="H13" s="107">
        <v>2</v>
      </c>
      <c r="I13" s="52">
        <v>17.82</v>
      </c>
      <c r="J13" s="180">
        <f>D13*G13*H13*I13</f>
        <v>0</v>
      </c>
    </row>
    <row r="14" spans="1:10" ht="12.75">
      <c r="A14" s="70"/>
      <c r="B14" s="52"/>
      <c r="C14" s="52"/>
      <c r="D14" s="179"/>
      <c r="E14" s="107"/>
      <c r="F14" s="107"/>
      <c r="G14" s="107"/>
      <c r="H14" s="107"/>
      <c r="I14" s="52"/>
      <c r="J14" s="180"/>
    </row>
    <row r="15" spans="1:10" ht="13.5" thickBot="1">
      <c r="A15" s="70" t="s">
        <v>210</v>
      </c>
      <c r="B15" s="52"/>
      <c r="C15" s="52"/>
      <c r="D15" s="179">
        <v>0</v>
      </c>
      <c r="E15" s="107"/>
      <c r="F15" s="107" t="s">
        <v>209</v>
      </c>
      <c r="G15" s="107">
        <v>1</v>
      </c>
      <c r="H15" s="107">
        <v>2</v>
      </c>
      <c r="I15" s="52">
        <v>17.82</v>
      </c>
      <c r="J15" s="180">
        <f>D15*G15*H15*I15</f>
        <v>0</v>
      </c>
    </row>
    <row r="16" spans="1:10" ht="13.5" thickBot="1">
      <c r="A16" s="65" t="s">
        <v>140</v>
      </c>
      <c r="B16" s="81"/>
      <c r="C16" s="81"/>
      <c r="D16" s="54">
        <f>SUM(D4:D15)</f>
        <v>10</v>
      </c>
      <c r="E16" s="81"/>
      <c r="F16" s="81"/>
      <c r="G16" s="81"/>
      <c r="H16" s="81"/>
      <c r="I16" s="81"/>
      <c r="J16" s="66">
        <f>SUM(J4:J15)</f>
        <v>1.1712</v>
      </c>
    </row>
    <row r="18" ht="12.75">
      <c r="A18" s="50" t="s">
        <v>211</v>
      </c>
    </row>
    <row r="19" ht="12.75">
      <c r="A19" s="50"/>
    </row>
  </sheetData>
  <sheetProtection/>
  <mergeCells count="1">
    <mergeCell ref="A1:B1"/>
  </mergeCells>
  <printOptions horizontalCentered="1"/>
  <pageMargins left="0.75" right="0.75" top="1.5" bottom="1" header="0.5" footer="0.5"/>
  <pageSetup horizontalDpi="300" verticalDpi="300" orientation="landscape" r:id="rId1"/>
  <headerFooter alignWithMargins="0">
    <oddHeader>&amp;C&amp;"Arial,Bold"&amp;12Table A-16
Fugitive Dust Construction Emission Estimates From Trucks and Employee Vehicles
Torrance Tank Farm</oddHeader>
    <oddFooter>&amp;CA-15</oddFooter>
  </headerFooter>
</worksheet>
</file>

<file path=xl/worksheets/sheet16.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9.140625" defaultRowHeight="12.75"/>
  <cols>
    <col min="2" max="2" width="15.421875" style="0" customWidth="1"/>
    <col min="11" max="11" width="8.421875" style="0" customWidth="1"/>
  </cols>
  <sheetData>
    <row r="1" spans="1:10" ht="39.75" thickBot="1">
      <c r="A1" s="323" t="s">
        <v>197</v>
      </c>
      <c r="B1" s="324"/>
      <c r="C1" s="81"/>
      <c r="D1" s="54" t="s">
        <v>198</v>
      </c>
      <c r="E1" s="55"/>
      <c r="F1" s="55" t="s">
        <v>199</v>
      </c>
      <c r="G1" s="173" t="s">
        <v>200</v>
      </c>
      <c r="H1" s="173" t="s">
        <v>201</v>
      </c>
      <c r="I1" s="172" t="s">
        <v>202</v>
      </c>
      <c r="J1" s="163" t="s">
        <v>203</v>
      </c>
    </row>
    <row r="2" spans="1:10" ht="12.75">
      <c r="A2" s="78"/>
      <c r="B2" s="52"/>
      <c r="C2" s="52"/>
      <c r="D2" s="170"/>
      <c r="E2" s="52"/>
      <c r="F2" s="52"/>
      <c r="G2" s="52"/>
      <c r="H2" s="52"/>
      <c r="I2" s="52"/>
      <c r="J2" s="133"/>
    </row>
    <row r="3" spans="1:10" ht="12.75">
      <c r="A3" s="70" t="s">
        <v>204</v>
      </c>
      <c r="B3" s="52"/>
      <c r="C3" s="52"/>
      <c r="D3" s="170"/>
      <c r="E3" s="52"/>
      <c r="F3" s="52"/>
      <c r="G3" s="52"/>
      <c r="H3" s="52"/>
      <c r="I3" s="52"/>
      <c r="J3" s="178"/>
    </row>
    <row r="4" spans="1:10" ht="12.75">
      <c r="A4" s="70" t="s">
        <v>205</v>
      </c>
      <c r="B4" s="52"/>
      <c r="D4" s="179">
        <f>10+8</f>
        <v>18</v>
      </c>
      <c r="E4" s="107"/>
      <c r="F4" s="107" t="s">
        <v>206</v>
      </c>
      <c r="G4" s="107">
        <v>2</v>
      </c>
      <c r="H4" s="107">
        <v>11.5</v>
      </c>
      <c r="I4" s="52">
        <v>0.0012</v>
      </c>
      <c r="J4" s="180">
        <f>D4*G4*H4*I4</f>
        <v>0.49679999999999996</v>
      </c>
    </row>
    <row r="5" spans="1:10" ht="12.75">
      <c r="A5" s="70" t="s">
        <v>207</v>
      </c>
      <c r="B5" s="52"/>
      <c r="C5" s="52"/>
      <c r="D5" s="170"/>
      <c r="E5" s="52"/>
      <c r="F5" s="52"/>
      <c r="G5" s="52"/>
      <c r="H5" s="52"/>
      <c r="I5" s="52"/>
      <c r="J5" s="178"/>
    </row>
    <row r="6" spans="1:10" ht="12.75">
      <c r="A6" s="70"/>
      <c r="B6" s="52"/>
      <c r="C6" s="52"/>
      <c r="D6" s="170"/>
      <c r="E6" s="52"/>
      <c r="F6" s="52"/>
      <c r="G6" s="52"/>
      <c r="H6" s="52"/>
      <c r="I6" s="52"/>
      <c r="J6" s="178"/>
    </row>
    <row r="7" spans="1:10" ht="12.75">
      <c r="A7" s="70" t="s">
        <v>208</v>
      </c>
      <c r="B7" s="52"/>
      <c r="C7" s="52"/>
      <c r="D7" s="179">
        <v>1</v>
      </c>
      <c r="E7" s="107"/>
      <c r="F7" s="107" t="s">
        <v>206</v>
      </c>
      <c r="G7" s="107">
        <v>2</v>
      </c>
      <c r="H7" s="107">
        <v>11.5</v>
      </c>
      <c r="I7" s="52">
        <v>0.0288</v>
      </c>
      <c r="J7" s="180">
        <f>D7*G7*H7*I7</f>
        <v>0.6624</v>
      </c>
    </row>
    <row r="8" spans="1:10" ht="12.75">
      <c r="A8" s="70" t="s">
        <v>207</v>
      </c>
      <c r="B8" s="52"/>
      <c r="C8" s="52"/>
      <c r="D8" s="170"/>
      <c r="E8" s="52"/>
      <c r="F8" s="52"/>
      <c r="G8" s="52"/>
      <c r="H8" s="52"/>
      <c r="I8" s="52"/>
      <c r="J8" s="178"/>
    </row>
    <row r="9" spans="1:10" ht="12.75">
      <c r="A9" s="70"/>
      <c r="B9" s="52"/>
      <c r="C9" s="52"/>
      <c r="D9" s="170"/>
      <c r="E9" s="52"/>
      <c r="F9" s="52"/>
      <c r="G9" s="52"/>
      <c r="H9" s="52"/>
      <c r="I9" s="52"/>
      <c r="J9" s="178"/>
    </row>
    <row r="10" spans="1:10" ht="12.75">
      <c r="A10" s="70" t="s">
        <v>208</v>
      </c>
      <c r="B10" s="52"/>
      <c r="C10" s="52"/>
      <c r="D10" s="179">
        <v>1</v>
      </c>
      <c r="E10" s="107"/>
      <c r="F10" s="107" t="s">
        <v>209</v>
      </c>
      <c r="G10" s="107">
        <v>1</v>
      </c>
      <c r="H10" s="107">
        <v>10</v>
      </c>
      <c r="I10" s="52">
        <v>0.0288</v>
      </c>
      <c r="J10" s="180">
        <f>D10*G10*H10*I10</f>
        <v>0.288</v>
      </c>
    </row>
    <row r="11" spans="1:10" ht="12.75">
      <c r="A11" s="70" t="s">
        <v>207</v>
      </c>
      <c r="B11" s="52"/>
      <c r="C11" s="52"/>
      <c r="D11" s="170"/>
      <c r="E11" s="52"/>
      <c r="F11" s="52"/>
      <c r="G11" s="52"/>
      <c r="H11" s="52"/>
      <c r="I11" s="52"/>
      <c r="J11" s="178"/>
    </row>
    <row r="12" spans="1:10" ht="12.75">
      <c r="A12" s="70"/>
      <c r="B12" s="52"/>
      <c r="C12" s="52"/>
      <c r="D12" s="170"/>
      <c r="E12" s="52"/>
      <c r="F12" s="52"/>
      <c r="G12" s="52"/>
      <c r="H12" s="52"/>
      <c r="I12" s="52"/>
      <c r="J12" s="178"/>
    </row>
    <row r="13" spans="1:10" ht="12.75">
      <c r="A13" s="70" t="s">
        <v>210</v>
      </c>
      <c r="B13" s="52"/>
      <c r="C13" s="52"/>
      <c r="D13" s="179">
        <v>0</v>
      </c>
      <c r="E13" s="107"/>
      <c r="F13" s="107" t="s">
        <v>206</v>
      </c>
      <c r="G13" s="107">
        <v>1</v>
      </c>
      <c r="H13" s="107">
        <v>2</v>
      </c>
      <c r="I13" s="52">
        <v>17.82</v>
      </c>
      <c r="J13" s="180">
        <f>D13*G13*H13*I13</f>
        <v>0</v>
      </c>
    </row>
    <row r="14" spans="1:10" ht="12.75">
      <c r="A14" s="70"/>
      <c r="B14" s="52"/>
      <c r="C14" s="52"/>
      <c r="D14" s="179"/>
      <c r="E14" s="107"/>
      <c r="F14" s="107"/>
      <c r="G14" s="107"/>
      <c r="H14" s="107"/>
      <c r="I14" s="52"/>
      <c r="J14" s="180"/>
    </row>
    <row r="15" spans="1:10" ht="13.5" thickBot="1">
      <c r="A15" s="70" t="s">
        <v>210</v>
      </c>
      <c r="B15" s="52"/>
      <c r="C15" s="52"/>
      <c r="D15" s="179">
        <v>0</v>
      </c>
      <c r="E15" s="107"/>
      <c r="F15" s="107" t="s">
        <v>209</v>
      </c>
      <c r="G15" s="107">
        <v>1</v>
      </c>
      <c r="H15" s="107">
        <v>2</v>
      </c>
      <c r="I15" s="52">
        <v>17.82</v>
      </c>
      <c r="J15" s="180">
        <f>D15*G15*H15*I15</f>
        <v>0</v>
      </c>
    </row>
    <row r="16" spans="1:10" ht="13.5" thickBot="1">
      <c r="A16" s="65" t="s">
        <v>140</v>
      </c>
      <c r="B16" s="81"/>
      <c r="C16" s="81"/>
      <c r="D16" s="54">
        <f>SUM(D4:D15)</f>
        <v>20</v>
      </c>
      <c r="E16" s="81"/>
      <c r="F16" s="81"/>
      <c r="G16" s="81"/>
      <c r="H16" s="81"/>
      <c r="I16" s="81"/>
      <c r="J16" s="66">
        <f>SUM(J4:J15)</f>
        <v>1.4472</v>
      </c>
    </row>
    <row r="18" ht="12.75">
      <c r="A18" s="50" t="s">
        <v>211</v>
      </c>
    </row>
    <row r="19" ht="12.75">
      <c r="A19" s="50"/>
    </row>
  </sheetData>
  <sheetProtection/>
  <mergeCells count="1">
    <mergeCell ref="A1:B1"/>
  </mergeCells>
  <printOptions horizontalCentered="1"/>
  <pageMargins left="0.75" right="0.75" top="1.5" bottom="1" header="0.5" footer="0.5"/>
  <pageSetup horizontalDpi="300" verticalDpi="300" orientation="landscape" r:id="rId1"/>
  <headerFooter alignWithMargins="0">
    <oddHeader>&amp;C&amp;"Arial,Bold"&amp;12Table A-17
Fugitive Dust Construction Emission Estimates From Trucks and Employee Vehicles
Los Angeles Terminal</oddHeader>
    <oddFooter>&amp;CA-16</oddFooter>
  </headerFooter>
</worksheet>
</file>

<file path=xl/worksheets/sheet17.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9.140625" defaultRowHeight="12.75"/>
  <cols>
    <col min="2" max="2" width="15.421875" style="0" customWidth="1"/>
    <col min="11" max="11" width="8.421875" style="0" customWidth="1"/>
  </cols>
  <sheetData>
    <row r="1" spans="1:10" ht="39.75" thickBot="1">
      <c r="A1" s="323" t="s">
        <v>197</v>
      </c>
      <c r="B1" s="324"/>
      <c r="C1" s="81"/>
      <c r="D1" s="54" t="s">
        <v>198</v>
      </c>
      <c r="E1" s="55"/>
      <c r="F1" s="55" t="s">
        <v>199</v>
      </c>
      <c r="G1" s="173" t="s">
        <v>200</v>
      </c>
      <c r="H1" s="173" t="s">
        <v>201</v>
      </c>
      <c r="I1" s="172" t="s">
        <v>202</v>
      </c>
      <c r="J1" s="163" t="s">
        <v>203</v>
      </c>
    </row>
    <row r="2" spans="1:10" ht="12.75">
      <c r="A2" s="78"/>
      <c r="B2" s="52"/>
      <c r="C2" s="52"/>
      <c r="D2" s="170"/>
      <c r="E2" s="52"/>
      <c r="F2" s="52"/>
      <c r="G2" s="52"/>
      <c r="H2" s="52"/>
      <c r="I2" s="52"/>
      <c r="J2" s="133"/>
    </row>
    <row r="3" spans="1:10" ht="12.75">
      <c r="A3" s="70" t="s">
        <v>204</v>
      </c>
      <c r="B3" s="52"/>
      <c r="C3" s="52"/>
      <c r="D3" s="170"/>
      <c r="E3" s="52"/>
      <c r="F3" s="52"/>
      <c r="G3" s="52"/>
      <c r="H3" s="52"/>
      <c r="I3" s="52"/>
      <c r="J3" s="178"/>
    </row>
    <row r="4" spans="1:10" ht="12.75">
      <c r="A4" s="70" t="s">
        <v>205</v>
      </c>
      <c r="B4" s="52"/>
      <c r="D4" s="179">
        <v>12</v>
      </c>
      <c r="E4" s="107"/>
      <c r="F4" s="107" t="s">
        <v>206</v>
      </c>
      <c r="G4" s="107">
        <v>2</v>
      </c>
      <c r="H4" s="107">
        <v>11.5</v>
      </c>
      <c r="I4" s="52">
        <v>0.0012</v>
      </c>
      <c r="J4" s="180">
        <f>D4*G4*H4*I4</f>
        <v>0.3312</v>
      </c>
    </row>
    <row r="5" spans="1:10" ht="12.75">
      <c r="A5" s="70" t="s">
        <v>207</v>
      </c>
      <c r="B5" s="52"/>
      <c r="C5" s="52"/>
      <c r="D5" s="170"/>
      <c r="E5" s="52"/>
      <c r="F5" s="52"/>
      <c r="G5" s="52"/>
      <c r="H5" s="52"/>
      <c r="I5" s="52"/>
      <c r="J5" s="178"/>
    </row>
    <row r="6" spans="1:10" ht="12.75">
      <c r="A6" s="70"/>
      <c r="B6" s="52"/>
      <c r="C6" s="52"/>
      <c r="D6" s="170"/>
      <c r="E6" s="52"/>
      <c r="F6" s="52"/>
      <c r="G6" s="52"/>
      <c r="H6" s="52"/>
      <c r="I6" s="52"/>
      <c r="J6" s="178"/>
    </row>
    <row r="7" spans="1:10" ht="12.75">
      <c r="A7" s="70" t="s">
        <v>208</v>
      </c>
      <c r="B7" s="52"/>
      <c r="C7" s="52"/>
      <c r="D7" s="179">
        <v>1</v>
      </c>
      <c r="E7" s="107"/>
      <c r="F7" s="107" t="s">
        <v>206</v>
      </c>
      <c r="G7" s="107">
        <v>2</v>
      </c>
      <c r="H7" s="107">
        <v>11.5</v>
      </c>
      <c r="I7" s="52">
        <v>0.0288</v>
      </c>
      <c r="J7" s="180">
        <f>D7*G7*H7*I7</f>
        <v>0.6624</v>
      </c>
    </row>
    <row r="8" spans="1:10" ht="12.75">
      <c r="A8" s="70" t="s">
        <v>207</v>
      </c>
      <c r="B8" s="52"/>
      <c r="C8" s="52"/>
      <c r="D8" s="170"/>
      <c r="E8" s="52"/>
      <c r="F8" s="52"/>
      <c r="G8" s="52"/>
      <c r="H8" s="52"/>
      <c r="I8" s="52"/>
      <c r="J8" s="178"/>
    </row>
    <row r="9" spans="1:10" ht="12.75">
      <c r="A9" s="70"/>
      <c r="B9" s="52"/>
      <c r="C9" s="52"/>
      <c r="D9" s="170"/>
      <c r="E9" s="52"/>
      <c r="F9" s="52"/>
      <c r="G9" s="52"/>
      <c r="H9" s="52"/>
      <c r="I9" s="52"/>
      <c r="J9" s="178"/>
    </row>
    <row r="10" spans="1:10" ht="12.75">
      <c r="A10" s="70" t="s">
        <v>208</v>
      </c>
      <c r="B10" s="52"/>
      <c r="C10" s="52"/>
      <c r="D10" s="179">
        <v>1</v>
      </c>
      <c r="E10" s="107"/>
      <c r="F10" s="107" t="s">
        <v>209</v>
      </c>
      <c r="G10" s="107">
        <v>1</v>
      </c>
      <c r="H10" s="107">
        <v>10</v>
      </c>
      <c r="I10" s="52">
        <v>0.0288</v>
      </c>
      <c r="J10" s="180">
        <f>D10*G10*H10*I10</f>
        <v>0.288</v>
      </c>
    </row>
    <row r="11" spans="1:10" ht="12.75">
      <c r="A11" s="70" t="s">
        <v>207</v>
      </c>
      <c r="B11" s="52"/>
      <c r="C11" s="52"/>
      <c r="D11" s="170"/>
      <c r="E11" s="52"/>
      <c r="F11" s="52"/>
      <c r="G11" s="52"/>
      <c r="H11" s="52"/>
      <c r="I11" s="52"/>
      <c r="J11" s="178"/>
    </row>
    <row r="12" spans="1:10" ht="12.75">
      <c r="A12" s="70"/>
      <c r="B12" s="52"/>
      <c r="C12" s="52"/>
      <c r="D12" s="170"/>
      <c r="E12" s="52"/>
      <c r="F12" s="52"/>
      <c r="G12" s="52"/>
      <c r="H12" s="52"/>
      <c r="I12" s="52"/>
      <c r="J12" s="178"/>
    </row>
    <row r="13" spans="1:10" ht="12.75">
      <c r="A13" s="70" t="s">
        <v>210</v>
      </c>
      <c r="B13" s="52"/>
      <c r="C13" s="52"/>
      <c r="D13" s="179">
        <v>0</v>
      </c>
      <c r="E13" s="107"/>
      <c r="F13" s="107" t="s">
        <v>206</v>
      </c>
      <c r="G13" s="107">
        <v>1</v>
      </c>
      <c r="H13" s="107">
        <v>2</v>
      </c>
      <c r="I13" s="52">
        <v>17.82</v>
      </c>
      <c r="J13" s="180">
        <f>D13*G13*H13*I13</f>
        <v>0</v>
      </c>
    </row>
    <row r="14" spans="1:10" ht="12.75">
      <c r="A14" s="70"/>
      <c r="B14" s="52"/>
      <c r="C14" s="52"/>
      <c r="D14" s="179"/>
      <c r="E14" s="107"/>
      <c r="F14" s="107"/>
      <c r="G14" s="107"/>
      <c r="H14" s="107"/>
      <c r="I14" s="52"/>
      <c r="J14" s="180"/>
    </row>
    <row r="15" spans="1:10" ht="13.5" thickBot="1">
      <c r="A15" s="70" t="s">
        <v>210</v>
      </c>
      <c r="B15" s="52"/>
      <c r="C15" s="52"/>
      <c r="D15" s="179">
        <v>0</v>
      </c>
      <c r="E15" s="107"/>
      <c r="F15" s="107" t="s">
        <v>209</v>
      </c>
      <c r="G15" s="107">
        <v>1</v>
      </c>
      <c r="H15" s="107">
        <v>2</v>
      </c>
      <c r="I15" s="52">
        <v>17.82</v>
      </c>
      <c r="J15" s="180">
        <f>D15*G15*H15*I15</f>
        <v>0</v>
      </c>
    </row>
    <row r="16" spans="1:10" ht="13.5" thickBot="1">
      <c r="A16" s="65" t="s">
        <v>140</v>
      </c>
      <c r="B16" s="81"/>
      <c r="C16" s="81"/>
      <c r="D16" s="54">
        <f>SUM(D4:D15)</f>
        <v>14</v>
      </c>
      <c r="E16" s="81"/>
      <c r="F16" s="81"/>
      <c r="G16" s="81"/>
      <c r="H16" s="81"/>
      <c r="I16" s="81"/>
      <c r="J16" s="66">
        <f>SUM(J4:J15)</f>
        <v>1.2816</v>
      </c>
    </row>
    <row r="18" ht="12.75">
      <c r="A18" s="50" t="s">
        <v>211</v>
      </c>
    </row>
    <row r="19" ht="12.75">
      <c r="A19" s="50"/>
    </row>
  </sheetData>
  <sheetProtection/>
  <mergeCells count="1">
    <mergeCell ref="A1:B1"/>
  </mergeCells>
  <printOptions horizontalCentered="1"/>
  <pageMargins left="0.75" right="0.75" top="1.5" bottom="1" header="0.5" footer="0.5"/>
  <pageSetup horizontalDpi="300" verticalDpi="300" orientation="landscape" r:id="rId1"/>
  <headerFooter alignWithMargins="0">
    <oddHeader>&amp;C&amp;"Arial,Bold"&amp;12Table A-18
Fugitive Dust Construction Emission Estimates From Trucks and Employee Vehicles
Colton Terminal</oddHeader>
    <oddFooter>&amp;CA-17</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8">
      <selection activeCell="C20" sqref="C20"/>
    </sheetView>
  </sheetViews>
  <sheetFormatPr defaultColWidth="15.421875" defaultRowHeight="12.75"/>
  <cols>
    <col min="1" max="2" width="15.421875" style="0" customWidth="1"/>
    <col min="3" max="3" width="16.8515625" style="0" customWidth="1"/>
    <col min="4" max="4" width="15.421875" style="0" customWidth="1"/>
    <col min="5" max="5" width="12.140625" style="0" customWidth="1"/>
    <col min="6" max="6" width="12.8515625" style="0" customWidth="1"/>
    <col min="7" max="7" width="12.57421875" style="0" customWidth="1"/>
    <col min="8" max="8" width="12.00390625" style="0" customWidth="1"/>
  </cols>
  <sheetData>
    <row r="1" ht="12.75">
      <c r="A1" s="93" t="s">
        <v>107</v>
      </c>
    </row>
    <row r="2" spans="1:8" ht="16.5" customHeight="1">
      <c r="A2" s="88"/>
      <c r="B2" s="371" t="s">
        <v>92</v>
      </c>
      <c r="C2" s="371" t="s">
        <v>108</v>
      </c>
      <c r="D2" s="367" t="s">
        <v>109</v>
      </c>
      <c r="E2" s="368"/>
      <c r="F2" s="368"/>
      <c r="G2" s="368"/>
      <c r="H2" s="369"/>
    </row>
    <row r="3" spans="1:8" ht="12.75">
      <c r="A3" s="19" t="s">
        <v>110</v>
      </c>
      <c r="B3" s="372"/>
      <c r="C3" s="372"/>
      <c r="D3" s="91" t="s">
        <v>0</v>
      </c>
      <c r="E3" s="91" t="s">
        <v>93</v>
      </c>
      <c r="F3" s="91" t="s">
        <v>1</v>
      </c>
      <c r="G3" s="91" t="s">
        <v>94</v>
      </c>
      <c r="H3" s="91" t="s">
        <v>95</v>
      </c>
    </row>
    <row r="4" spans="1:8" ht="12.75">
      <c r="A4" s="24" t="s">
        <v>111</v>
      </c>
      <c r="B4" s="24" t="s">
        <v>112</v>
      </c>
      <c r="C4" s="24" t="s">
        <v>113</v>
      </c>
      <c r="D4" s="24">
        <v>639</v>
      </c>
      <c r="E4" s="24">
        <v>18</v>
      </c>
      <c r="F4" s="24">
        <v>55</v>
      </c>
      <c r="G4" s="24">
        <v>57</v>
      </c>
      <c r="H4" s="24">
        <v>363</v>
      </c>
    </row>
    <row r="5" spans="1:8" ht="12.75">
      <c r="A5" s="24"/>
      <c r="B5" s="24" t="s">
        <v>114</v>
      </c>
      <c r="C5" s="24" t="s">
        <v>113</v>
      </c>
      <c r="D5" s="24">
        <v>64</v>
      </c>
      <c r="E5" s="24">
        <v>2</v>
      </c>
      <c r="F5" s="24">
        <v>7</v>
      </c>
      <c r="G5" s="24">
        <v>57</v>
      </c>
      <c r="H5" s="24">
        <v>363</v>
      </c>
    </row>
    <row r="8" ht="12.75">
      <c r="A8" s="93" t="s">
        <v>115</v>
      </c>
    </row>
    <row r="9" spans="1:8" ht="12.75">
      <c r="A9" s="88"/>
      <c r="B9" s="371" t="s">
        <v>92</v>
      </c>
      <c r="C9" s="371" t="s">
        <v>108</v>
      </c>
      <c r="D9" s="367" t="s">
        <v>116</v>
      </c>
      <c r="E9" s="368"/>
      <c r="F9" s="368"/>
      <c r="G9" s="368"/>
      <c r="H9" s="369"/>
    </row>
    <row r="10" spans="1:8" ht="12.75">
      <c r="A10" s="19" t="s">
        <v>110</v>
      </c>
      <c r="B10" s="372"/>
      <c r="C10" s="372"/>
      <c r="D10" s="91" t="s">
        <v>0</v>
      </c>
      <c r="E10" s="91" t="s">
        <v>93</v>
      </c>
      <c r="F10" s="91" t="s">
        <v>1</v>
      </c>
      <c r="G10" s="91" t="s">
        <v>94</v>
      </c>
      <c r="H10" s="91" t="s">
        <v>95</v>
      </c>
    </row>
    <row r="11" spans="1:8" ht="12.75">
      <c r="A11" s="24" t="s">
        <v>111</v>
      </c>
      <c r="B11" s="24" t="s">
        <v>112</v>
      </c>
      <c r="C11" s="24" t="s">
        <v>113</v>
      </c>
      <c r="D11" s="24">
        <v>639</v>
      </c>
      <c r="E11" s="24">
        <v>19</v>
      </c>
      <c r="F11" s="24">
        <v>58</v>
      </c>
      <c r="G11" s="24">
        <v>57</v>
      </c>
      <c r="H11" s="24">
        <v>363</v>
      </c>
    </row>
    <row r="12" spans="1:8" ht="12.75">
      <c r="A12" s="24"/>
      <c r="B12" s="24" t="s">
        <v>114</v>
      </c>
      <c r="C12" s="24" t="s">
        <v>113</v>
      </c>
      <c r="D12" s="24">
        <v>56</v>
      </c>
      <c r="E12" s="24">
        <v>0.7</v>
      </c>
      <c r="F12" s="24">
        <v>3.5</v>
      </c>
      <c r="G12" s="24">
        <v>20</v>
      </c>
      <c r="H12" s="24">
        <v>363</v>
      </c>
    </row>
    <row r="15" ht="12.75">
      <c r="A15" s="93" t="s">
        <v>118</v>
      </c>
    </row>
    <row r="16" spans="1:8" ht="12.75">
      <c r="A16" s="88"/>
      <c r="B16" s="371" t="s">
        <v>92</v>
      </c>
      <c r="C16" s="371" t="s">
        <v>108</v>
      </c>
      <c r="D16" s="367" t="s">
        <v>119</v>
      </c>
      <c r="E16" s="368"/>
      <c r="F16" s="368"/>
      <c r="G16" s="368"/>
      <c r="H16" s="369"/>
    </row>
    <row r="17" spans="1:8" ht="12.75">
      <c r="A17" s="19" t="s">
        <v>110</v>
      </c>
      <c r="B17" s="372"/>
      <c r="C17" s="372"/>
      <c r="D17" s="91" t="s">
        <v>0</v>
      </c>
      <c r="E17" s="91" t="s">
        <v>93</v>
      </c>
      <c r="F17" s="91" t="s">
        <v>1</v>
      </c>
      <c r="G17" s="91" t="s">
        <v>94</v>
      </c>
      <c r="H17" s="91" t="s">
        <v>95</v>
      </c>
    </row>
    <row r="18" spans="1:8" ht="12.75">
      <c r="A18" s="24" t="s">
        <v>111</v>
      </c>
      <c r="B18" s="24" t="s">
        <v>112</v>
      </c>
      <c r="C18" s="24" t="s">
        <v>120</v>
      </c>
      <c r="D18" s="24">
        <v>14.7</v>
      </c>
      <c r="E18" s="24">
        <v>2.8</v>
      </c>
      <c r="F18" s="24">
        <v>1.6</v>
      </c>
      <c r="G18" s="24">
        <v>0.6</v>
      </c>
      <c r="H18" s="24">
        <v>8</v>
      </c>
    </row>
    <row r="19" spans="1:8" ht="12.75">
      <c r="A19" s="24"/>
      <c r="B19" s="24"/>
      <c r="C19" s="24" t="s">
        <v>121</v>
      </c>
      <c r="D19" s="24">
        <v>2.7</v>
      </c>
      <c r="E19" s="24">
        <v>0.1</v>
      </c>
      <c r="F19" s="24">
        <v>1.1</v>
      </c>
      <c r="G19" s="24">
        <v>0.3</v>
      </c>
      <c r="H19" s="24">
        <v>6.8</v>
      </c>
    </row>
    <row r="20" spans="1:8" ht="12.75">
      <c r="A20" s="24"/>
      <c r="B20" s="24" t="s">
        <v>114</v>
      </c>
      <c r="C20" s="24" t="s">
        <v>113</v>
      </c>
      <c r="D20" s="24">
        <v>19.6</v>
      </c>
      <c r="E20" s="24">
        <v>0.8</v>
      </c>
      <c r="F20" s="24">
        <v>1</v>
      </c>
      <c r="G20" s="24">
        <v>2.7</v>
      </c>
      <c r="H20" s="24">
        <v>20.9</v>
      </c>
    </row>
    <row r="23" ht="12.75">
      <c r="A23" s="93" t="s">
        <v>128</v>
      </c>
    </row>
    <row r="24" spans="2:6" ht="12.75">
      <c r="B24" s="328" t="s">
        <v>122</v>
      </c>
      <c r="C24" s="328"/>
      <c r="D24" s="328"/>
      <c r="E24" s="328"/>
      <c r="F24" s="328"/>
    </row>
    <row r="25" spans="1:6" ht="12.75">
      <c r="A25" s="24" t="s">
        <v>110</v>
      </c>
      <c r="B25" s="91" t="s">
        <v>0</v>
      </c>
      <c r="C25" s="91" t="s">
        <v>93</v>
      </c>
      <c r="D25" s="91" t="s">
        <v>1</v>
      </c>
      <c r="E25" s="91" t="s">
        <v>94</v>
      </c>
      <c r="F25" s="91" t="s">
        <v>95</v>
      </c>
    </row>
    <row r="26" spans="1:6" ht="12.75">
      <c r="A26" s="24" t="s">
        <v>125</v>
      </c>
      <c r="B26" s="24">
        <v>419</v>
      </c>
      <c r="C26" s="24">
        <v>19</v>
      </c>
      <c r="D26" s="24">
        <v>57</v>
      </c>
      <c r="E26" s="24">
        <v>9</v>
      </c>
      <c r="F26" s="24">
        <v>75</v>
      </c>
    </row>
    <row r="29" spans="1:5" ht="12.75">
      <c r="A29" s="94" t="s">
        <v>130</v>
      </c>
      <c r="B29" s="24"/>
      <c r="C29" s="24"/>
      <c r="E29" s="93" t="s">
        <v>135</v>
      </c>
    </row>
    <row r="30" spans="1:8" ht="28.5" customHeight="1">
      <c r="A30" s="24" t="s">
        <v>131</v>
      </c>
      <c r="B30" s="24" t="s">
        <v>132</v>
      </c>
      <c r="C30" s="92" t="s">
        <v>134</v>
      </c>
      <c r="E30" s="92" t="s">
        <v>227</v>
      </c>
      <c r="F30" s="92" t="s">
        <v>136</v>
      </c>
      <c r="G30" s="370" t="s">
        <v>228</v>
      </c>
      <c r="H30" s="370"/>
    </row>
    <row r="31" spans="1:8" ht="12.75">
      <c r="A31" s="24" t="s">
        <v>97</v>
      </c>
      <c r="B31" s="24" t="s">
        <v>133</v>
      </c>
      <c r="C31" s="24">
        <v>483</v>
      </c>
      <c r="E31" s="24">
        <f>483*6.5</f>
        <v>3139.5</v>
      </c>
      <c r="F31" s="24">
        <f>483*2</f>
        <v>966</v>
      </c>
      <c r="G31" s="367">
        <f>E31+F31</f>
        <v>4105.5</v>
      </c>
      <c r="H31" s="369"/>
    </row>
    <row r="32" spans="1:8" ht="12.75">
      <c r="A32" s="24" t="s">
        <v>99</v>
      </c>
      <c r="B32" s="24" t="s">
        <v>133</v>
      </c>
      <c r="C32" s="24">
        <v>1112</v>
      </c>
      <c r="E32" s="24">
        <f>1112*6.5</f>
        <v>7228</v>
      </c>
      <c r="F32" s="24">
        <f>1112*2</f>
        <v>2224</v>
      </c>
      <c r="G32" s="367">
        <f>E32+F32</f>
        <v>9452</v>
      </c>
      <c r="H32" s="369"/>
    </row>
    <row r="33" ht="12.75">
      <c r="A33" t="s">
        <v>229</v>
      </c>
    </row>
    <row r="34" ht="12.75">
      <c r="A34" t="s">
        <v>103</v>
      </c>
    </row>
    <row r="35" ht="12.75">
      <c r="A35" t="s">
        <v>104</v>
      </c>
    </row>
    <row r="36" ht="12.75">
      <c r="A36" t="s">
        <v>139</v>
      </c>
    </row>
    <row r="37" ht="12.75">
      <c r="A37" t="s">
        <v>230</v>
      </c>
    </row>
    <row r="38" ht="12.75">
      <c r="A38" t="s">
        <v>231</v>
      </c>
    </row>
    <row r="41" ht="12.75">
      <c r="A41" s="93" t="s">
        <v>137</v>
      </c>
    </row>
    <row r="42" spans="1:6" ht="12.75">
      <c r="A42" s="24" t="s">
        <v>92</v>
      </c>
      <c r="B42" s="91" t="s">
        <v>0</v>
      </c>
      <c r="C42" s="91" t="s">
        <v>93</v>
      </c>
      <c r="D42" s="91" t="s">
        <v>1</v>
      </c>
      <c r="E42" s="91" t="s">
        <v>94</v>
      </c>
      <c r="F42" s="91" t="s">
        <v>95</v>
      </c>
    </row>
    <row r="43" spans="1:6" ht="12.75">
      <c r="A43" s="24" t="s">
        <v>97</v>
      </c>
      <c r="B43" s="24">
        <f>D4*$E$31/1000</f>
        <v>2006.1405</v>
      </c>
      <c r="C43" s="24">
        <f>E4*$E$31/1000</f>
        <v>56.511</v>
      </c>
      <c r="D43" s="24">
        <f>F4*$E$31/1000</f>
        <v>172.6725</v>
      </c>
      <c r="E43" s="24">
        <f>G4*$E$31/1000</f>
        <v>178.9515</v>
      </c>
      <c r="F43" s="24">
        <f>H4*$E$31/1000</f>
        <v>1139.6385</v>
      </c>
    </row>
    <row r="44" spans="1:6" ht="12.75">
      <c r="A44" s="24" t="s">
        <v>99</v>
      </c>
      <c r="B44" s="24">
        <f>D5*$E$32/1000</f>
        <v>462.592</v>
      </c>
      <c r="C44" s="24">
        <f>E5*$E$32/1000</f>
        <v>14.456</v>
      </c>
      <c r="D44" s="24">
        <f>F5*$E$32/1000</f>
        <v>50.596</v>
      </c>
      <c r="E44" s="24">
        <f>G5*$E$32/1000</f>
        <v>411.996</v>
      </c>
      <c r="F44" s="24">
        <f>H5*$E$32/1000</f>
        <v>2623.764</v>
      </c>
    </row>
    <row r="53" ht="12.75">
      <c r="G53" s="192"/>
    </row>
    <row r="54" ht="12.75">
      <c r="G54" s="113"/>
    </row>
    <row r="55" ht="12.75">
      <c r="G55" s="113"/>
    </row>
    <row r="56" ht="12.75">
      <c r="G56" s="113"/>
    </row>
    <row r="57" spans="6:7" ht="12.75">
      <c r="F57" s="52"/>
      <c r="G57" s="52"/>
    </row>
    <row r="58" spans="6:7" ht="12.75">
      <c r="F58" s="108"/>
      <c r="G58" s="108"/>
    </row>
  </sheetData>
  <sheetProtection/>
  <mergeCells count="13">
    <mergeCell ref="B2:B3"/>
    <mergeCell ref="C2:C3"/>
    <mergeCell ref="D2:H2"/>
    <mergeCell ref="B9:B10"/>
    <mergeCell ref="C9:C10"/>
    <mergeCell ref="D9:H9"/>
    <mergeCell ref="D16:H16"/>
    <mergeCell ref="B24:F24"/>
    <mergeCell ref="G31:H31"/>
    <mergeCell ref="G32:H32"/>
    <mergeCell ref="G30:H30"/>
    <mergeCell ref="B16:B17"/>
    <mergeCell ref="C16:C17"/>
  </mergeCells>
  <printOptions horizontalCentered="1"/>
  <pageMargins left="0.75" right="0.75" top="0.75" bottom="1" header="0.5" footer="0.5"/>
  <pageSetup fitToHeight="1" fitToWidth="1" horizontalDpi="600" verticalDpi="600" orientation="landscape" scale="84" r:id="rId1"/>
  <headerFooter alignWithMargins="0">
    <oddHeader>&amp;C&amp;"Arial,Bold"&amp;12Table A-19
Emission Factors for Marine Vessels</oddHeader>
    <oddFooter>&amp;CA-18</oddFooter>
  </headerFooter>
  <rowBreaks count="1" manualBreakCount="1">
    <brk id="44" max="255" man="1"/>
  </rowBreaks>
</worksheet>
</file>

<file path=xl/worksheets/sheet19.xml><?xml version="1.0" encoding="utf-8"?>
<worksheet xmlns="http://schemas.openxmlformats.org/spreadsheetml/2006/main" xmlns:r="http://schemas.openxmlformats.org/officeDocument/2006/relationships">
  <dimension ref="A1:M87"/>
  <sheetViews>
    <sheetView zoomScalePageLayoutView="0" workbookViewId="0" topLeftCell="D59">
      <selection activeCell="L73" sqref="L73"/>
    </sheetView>
  </sheetViews>
  <sheetFormatPr defaultColWidth="9.140625" defaultRowHeight="12.75"/>
  <cols>
    <col min="1" max="1" width="9.7109375" style="0" customWidth="1"/>
    <col min="2" max="2" width="12.421875" style="0" customWidth="1"/>
    <col min="3" max="3" width="12.28125" style="0" customWidth="1"/>
    <col min="4" max="4" width="13.57421875" style="0" customWidth="1"/>
    <col min="5" max="5" width="12.421875" style="0" customWidth="1"/>
    <col min="6" max="6" width="11.57421875" style="0" customWidth="1"/>
    <col min="7" max="7" width="12.57421875" style="0" customWidth="1"/>
    <col min="8" max="8" width="11.57421875" style="0" customWidth="1"/>
    <col min="9" max="9" width="12.57421875" style="0" customWidth="1"/>
    <col min="10" max="10" width="12.00390625" style="0" customWidth="1"/>
    <col min="11" max="11" width="11.00390625" style="0" customWidth="1"/>
    <col min="12" max="12" width="10.140625" style="0" customWidth="1"/>
    <col min="13" max="13" width="9.8515625" style="0" customWidth="1"/>
    <col min="14" max="15" width="13.7109375" style="0" bestFit="1" customWidth="1"/>
  </cols>
  <sheetData>
    <row r="1" spans="2:13" ht="12.75">
      <c r="B1" s="93" t="s">
        <v>143</v>
      </c>
      <c r="G1" s="102" t="s">
        <v>101</v>
      </c>
      <c r="H1" s="102"/>
      <c r="I1" s="102"/>
      <c r="J1" s="102"/>
      <c r="K1" s="102"/>
      <c r="L1" s="102"/>
      <c r="M1" s="102"/>
    </row>
    <row r="2" spans="2:13" ht="12.75">
      <c r="B2" s="93" t="s">
        <v>144</v>
      </c>
      <c r="G2" s="105"/>
      <c r="H2" s="24" t="s">
        <v>117</v>
      </c>
      <c r="I2" s="91" t="s">
        <v>0</v>
      </c>
      <c r="J2" s="91" t="s">
        <v>93</v>
      </c>
      <c r="K2" s="91" t="s">
        <v>1</v>
      </c>
      <c r="L2" s="91" t="s">
        <v>94</v>
      </c>
      <c r="M2" s="91" t="s">
        <v>95</v>
      </c>
    </row>
    <row r="3" spans="2:13" ht="12.75">
      <c r="B3" s="24" t="s">
        <v>88</v>
      </c>
      <c r="C3" s="24" t="s">
        <v>89</v>
      </c>
      <c r="D3" s="24" t="s">
        <v>90</v>
      </c>
      <c r="E3" s="24" t="s">
        <v>129</v>
      </c>
      <c r="G3" s="373" t="s">
        <v>102</v>
      </c>
      <c r="H3" s="374"/>
      <c r="I3" s="374"/>
      <c r="J3" s="374"/>
      <c r="K3" s="374"/>
      <c r="L3" s="374"/>
      <c r="M3" s="375"/>
    </row>
    <row r="4" spans="2:13" ht="12.75">
      <c r="B4" s="19" t="s">
        <v>91</v>
      </c>
      <c r="C4" s="19">
        <v>47</v>
      </c>
      <c r="D4" s="19">
        <v>0</v>
      </c>
      <c r="E4" s="19">
        <v>12</v>
      </c>
      <c r="G4" s="24" t="s">
        <v>97</v>
      </c>
      <c r="H4" s="91">
        <v>26</v>
      </c>
      <c r="I4" s="106">
        <v>52159.653</v>
      </c>
      <c r="J4" s="106">
        <v>1469.286</v>
      </c>
      <c r="K4" s="106">
        <v>4489.485000000001</v>
      </c>
      <c r="L4" s="106">
        <v>4652.7390000000005</v>
      </c>
      <c r="M4" s="106">
        <v>29630.601000000002</v>
      </c>
    </row>
    <row r="5" spans="2:13" ht="12.75">
      <c r="B5" s="24" t="s">
        <v>96</v>
      </c>
      <c r="C5" s="24">
        <v>4</v>
      </c>
      <c r="D5" s="24">
        <v>22</v>
      </c>
      <c r="E5" s="24">
        <v>12</v>
      </c>
      <c r="G5" s="24" t="s">
        <v>99</v>
      </c>
      <c r="H5" s="91">
        <v>25</v>
      </c>
      <c r="I5" s="106">
        <v>11564.8</v>
      </c>
      <c r="J5" s="106">
        <v>361.4</v>
      </c>
      <c r="K5" s="106">
        <v>1264.9</v>
      </c>
      <c r="L5" s="106">
        <v>10299.9</v>
      </c>
      <c r="M5" s="106">
        <v>65594.1</v>
      </c>
    </row>
    <row r="6" spans="2:13" ht="12.75">
      <c r="B6" s="24" t="s">
        <v>98</v>
      </c>
      <c r="C6" s="24">
        <v>0</v>
      </c>
      <c r="D6" s="24">
        <v>15</v>
      </c>
      <c r="E6" s="24">
        <v>81</v>
      </c>
      <c r="G6" s="24" t="s">
        <v>138</v>
      </c>
      <c r="H6" s="91">
        <v>51</v>
      </c>
      <c r="I6" s="106">
        <v>63724.452999999994</v>
      </c>
      <c r="J6" s="106">
        <v>1830.6860000000001</v>
      </c>
      <c r="K6" s="106">
        <v>5754.385</v>
      </c>
      <c r="L6" s="106">
        <v>14952.639</v>
      </c>
      <c r="M6" s="106">
        <v>95224.701</v>
      </c>
    </row>
    <row r="7" spans="7:13" ht="12.75">
      <c r="G7" s="373" t="s">
        <v>105</v>
      </c>
      <c r="H7" s="374"/>
      <c r="I7" s="374"/>
      <c r="J7" s="374"/>
      <c r="K7" s="374"/>
      <c r="L7" s="374"/>
      <c r="M7" s="375"/>
    </row>
    <row r="8" spans="2:13" ht="12.75">
      <c r="B8" t="s">
        <v>100</v>
      </c>
      <c r="G8" s="24" t="s">
        <v>97</v>
      </c>
      <c r="H8" s="91">
        <v>19</v>
      </c>
      <c r="I8" s="106">
        <v>38116.669499999996</v>
      </c>
      <c r="J8" s="106">
        <v>1073.709</v>
      </c>
      <c r="K8" s="106">
        <v>3280.7775</v>
      </c>
      <c r="L8" s="106">
        <v>3400.0785</v>
      </c>
      <c r="M8" s="106">
        <v>21653.1315</v>
      </c>
    </row>
    <row r="9" spans="7:13" ht="12.75">
      <c r="G9" s="24" t="s">
        <v>99</v>
      </c>
      <c r="H9" s="91">
        <v>18</v>
      </c>
      <c r="I9" s="106">
        <v>8326.655999999999</v>
      </c>
      <c r="J9" s="106">
        <v>260.20799999999997</v>
      </c>
      <c r="K9" s="106">
        <v>910.728</v>
      </c>
      <c r="L9" s="106">
        <v>7415.928</v>
      </c>
      <c r="M9" s="106">
        <v>47227.752</v>
      </c>
    </row>
    <row r="10" spans="7:13" ht="12.75">
      <c r="G10" s="24" t="s">
        <v>138</v>
      </c>
      <c r="H10" s="91">
        <v>37</v>
      </c>
      <c r="I10" s="106">
        <v>46443.32549999999</v>
      </c>
      <c r="J10" s="106">
        <v>1333.917</v>
      </c>
      <c r="K10" s="106">
        <v>4191.5055</v>
      </c>
      <c r="L10" s="106">
        <v>10816.0065</v>
      </c>
      <c r="M10" s="106">
        <v>68880.8835</v>
      </c>
    </row>
    <row r="11" spans="7:13" ht="12.75">
      <c r="G11" s="52"/>
      <c r="H11" s="52"/>
      <c r="I11" s="52"/>
      <c r="J11" s="52"/>
      <c r="K11" s="52"/>
      <c r="L11" s="52"/>
      <c r="M11" s="52"/>
    </row>
    <row r="12" spans="1:13" ht="12.75">
      <c r="A12" s="93" t="s">
        <v>232</v>
      </c>
      <c r="G12" s="98" t="s">
        <v>106</v>
      </c>
      <c r="H12" s="101">
        <v>-14</v>
      </c>
      <c r="I12" s="108">
        <v>-17281.127500000002</v>
      </c>
      <c r="J12" s="108">
        <v>-496.76900000000023</v>
      </c>
      <c r="K12" s="108">
        <v>-1562.8795</v>
      </c>
      <c r="L12" s="108">
        <v>-4136.6325</v>
      </c>
      <c r="M12" s="108">
        <v>-26343.817500000005</v>
      </c>
    </row>
    <row r="13" spans="1:5" s="52" customFormat="1" ht="26.25">
      <c r="A13" s="92" t="s">
        <v>92</v>
      </c>
      <c r="B13" s="91" t="s">
        <v>117</v>
      </c>
      <c r="C13" s="112" t="s">
        <v>233</v>
      </c>
      <c r="D13" s="91" t="s">
        <v>234</v>
      </c>
      <c r="E13" s="91" t="s">
        <v>140</v>
      </c>
    </row>
    <row r="14" spans="1:13" ht="12.75">
      <c r="A14" s="373" t="s">
        <v>102</v>
      </c>
      <c r="B14" s="374"/>
      <c r="C14" s="374"/>
      <c r="D14" s="374"/>
      <c r="E14" s="375"/>
      <c r="G14" s="102" t="s">
        <v>235</v>
      </c>
      <c r="H14" s="102"/>
      <c r="I14" s="102"/>
      <c r="J14" s="102"/>
      <c r="K14" s="102"/>
      <c r="L14" s="102"/>
      <c r="M14" s="102"/>
    </row>
    <row r="15" spans="1:13" ht="12.75">
      <c r="A15" s="24" t="s">
        <v>97</v>
      </c>
      <c r="B15" s="24">
        <v>26</v>
      </c>
      <c r="C15" s="24">
        <v>106743</v>
      </c>
      <c r="D15" s="24">
        <v>2340</v>
      </c>
      <c r="E15" s="24">
        <v>109083</v>
      </c>
      <c r="G15" s="52"/>
      <c r="H15" s="24" t="s">
        <v>117</v>
      </c>
      <c r="I15" s="88" t="s">
        <v>0</v>
      </c>
      <c r="J15" s="88" t="s">
        <v>93</v>
      </c>
      <c r="K15" s="88" t="s">
        <v>1</v>
      </c>
      <c r="L15" s="88" t="s">
        <v>94</v>
      </c>
      <c r="M15" s="88" t="s">
        <v>95</v>
      </c>
    </row>
    <row r="16" spans="1:13" ht="12.75">
      <c r="A16" s="24" t="s">
        <v>99</v>
      </c>
      <c r="B16" s="24">
        <v>25</v>
      </c>
      <c r="C16" s="24">
        <v>236300</v>
      </c>
      <c r="D16" s="24">
        <v>2250</v>
      </c>
      <c r="E16" s="24">
        <v>238550</v>
      </c>
      <c r="G16" s="373" t="s">
        <v>102</v>
      </c>
      <c r="H16" s="374"/>
      <c r="I16" s="374"/>
      <c r="J16" s="374"/>
      <c r="K16" s="374"/>
      <c r="L16" s="374"/>
      <c r="M16" s="375"/>
    </row>
    <row r="17" spans="1:13" ht="12.75">
      <c r="A17" s="24" t="s">
        <v>138</v>
      </c>
      <c r="B17" s="24">
        <v>51</v>
      </c>
      <c r="C17" s="24">
        <v>343043</v>
      </c>
      <c r="D17" s="24">
        <v>4590</v>
      </c>
      <c r="E17" s="24">
        <v>347633</v>
      </c>
      <c r="G17" s="24" t="s">
        <v>97</v>
      </c>
      <c r="H17" s="91">
        <v>26</v>
      </c>
      <c r="I17" s="106">
        <v>16049.124</v>
      </c>
      <c r="J17" s="106">
        <v>477.20399999999995</v>
      </c>
      <c r="K17" s="106">
        <v>1456.728</v>
      </c>
      <c r="L17" s="106">
        <v>1431.6119999999999</v>
      </c>
      <c r="M17" s="106">
        <v>9117.108</v>
      </c>
    </row>
    <row r="18" spans="1:13" ht="12.75">
      <c r="A18" s="373" t="s">
        <v>105</v>
      </c>
      <c r="B18" s="374"/>
      <c r="C18" s="374"/>
      <c r="D18" s="374"/>
      <c r="E18" s="375"/>
      <c r="G18" s="24" t="s">
        <v>99</v>
      </c>
      <c r="H18" s="91">
        <v>25</v>
      </c>
      <c r="I18" s="106">
        <v>3113.6</v>
      </c>
      <c r="J18" s="106">
        <v>38.92</v>
      </c>
      <c r="K18" s="106">
        <v>194.6</v>
      </c>
      <c r="L18" s="106">
        <v>1112</v>
      </c>
      <c r="M18" s="106">
        <v>20182.8</v>
      </c>
    </row>
    <row r="19" spans="1:13" ht="12.75">
      <c r="A19" s="24" t="s">
        <v>97</v>
      </c>
      <c r="B19" s="24">
        <v>19</v>
      </c>
      <c r="C19" s="24">
        <v>78004.5</v>
      </c>
      <c r="D19" s="24">
        <v>1710</v>
      </c>
      <c r="E19" s="24">
        <v>79714.5</v>
      </c>
      <c r="G19" s="24" t="s">
        <v>140</v>
      </c>
      <c r="H19" s="91">
        <v>51</v>
      </c>
      <c r="I19" s="106">
        <v>19162.724</v>
      </c>
      <c r="J19" s="106">
        <v>516.1239999999999</v>
      </c>
      <c r="K19" s="106">
        <v>1651.328</v>
      </c>
      <c r="L19" s="106">
        <v>2543.612</v>
      </c>
      <c r="M19" s="106">
        <v>29299.908</v>
      </c>
    </row>
    <row r="20" spans="1:13" ht="12.75">
      <c r="A20" s="24" t="s">
        <v>99</v>
      </c>
      <c r="B20" s="24">
        <v>18</v>
      </c>
      <c r="C20" s="24">
        <v>170136</v>
      </c>
      <c r="D20" s="24">
        <v>1620</v>
      </c>
      <c r="E20" s="24">
        <v>171756</v>
      </c>
      <c r="G20" s="373" t="s">
        <v>105</v>
      </c>
      <c r="H20" s="374"/>
      <c r="I20" s="374"/>
      <c r="J20" s="374"/>
      <c r="K20" s="374"/>
      <c r="L20" s="374"/>
      <c r="M20" s="375"/>
    </row>
    <row r="21" spans="1:13" ht="12.75">
      <c r="A21" s="24" t="s">
        <v>138</v>
      </c>
      <c r="B21" s="24">
        <v>37</v>
      </c>
      <c r="C21" s="24">
        <v>248140.5</v>
      </c>
      <c r="D21" s="24">
        <v>3330</v>
      </c>
      <c r="E21" s="24">
        <v>251470.5</v>
      </c>
      <c r="G21" s="24" t="s">
        <v>97</v>
      </c>
      <c r="H21" s="91">
        <v>19</v>
      </c>
      <c r="I21" s="99">
        <v>11728.206</v>
      </c>
      <c r="J21" s="99">
        <v>348.726</v>
      </c>
      <c r="K21" s="99">
        <v>1064.532</v>
      </c>
      <c r="L21" s="99">
        <v>1046.1779999999999</v>
      </c>
      <c r="M21" s="99">
        <v>6662.502</v>
      </c>
    </row>
    <row r="22" spans="7:13" ht="12.75">
      <c r="G22" s="24" t="s">
        <v>99</v>
      </c>
      <c r="H22" s="91">
        <v>18</v>
      </c>
      <c r="I22" s="99">
        <v>2241.792</v>
      </c>
      <c r="J22" s="99">
        <v>28.022399999999998</v>
      </c>
      <c r="K22" s="99">
        <v>140.112</v>
      </c>
      <c r="L22" s="99">
        <v>800.64</v>
      </c>
      <c r="M22" s="99">
        <v>14531.616</v>
      </c>
    </row>
    <row r="23" spans="1:13" ht="12.75">
      <c r="A23" s="193" t="s">
        <v>106</v>
      </c>
      <c r="B23" s="193">
        <v>-14</v>
      </c>
      <c r="C23" s="193">
        <v>-94902.5</v>
      </c>
      <c r="D23" s="193">
        <v>-1260</v>
      </c>
      <c r="E23" s="193">
        <v>-96162.5</v>
      </c>
      <c r="G23" s="24" t="s">
        <v>140</v>
      </c>
      <c r="H23" s="91">
        <v>37</v>
      </c>
      <c r="I23" s="99">
        <v>13969.998</v>
      </c>
      <c r="J23" s="99">
        <v>376.7484</v>
      </c>
      <c r="K23" s="99">
        <v>1204.644</v>
      </c>
      <c r="L23" s="99">
        <v>1846.8179999999998</v>
      </c>
      <c r="M23" s="99">
        <v>21194.118000000002</v>
      </c>
    </row>
    <row r="24" spans="7:13" ht="12.75">
      <c r="G24" s="52"/>
      <c r="H24" s="52"/>
      <c r="I24" s="52"/>
      <c r="J24" s="52"/>
      <c r="K24" s="52"/>
      <c r="L24" s="52"/>
      <c r="M24" s="52"/>
    </row>
    <row r="25" spans="7:13" ht="12.75">
      <c r="G25" s="98" t="s">
        <v>106</v>
      </c>
      <c r="H25" s="101">
        <f>H23-H19</f>
        <v>-14</v>
      </c>
      <c r="I25" s="100">
        <v>-5192.725999999999</v>
      </c>
      <c r="J25" s="100">
        <v>-139.3755999999999</v>
      </c>
      <c r="K25" s="100">
        <v>-446.68399999999997</v>
      </c>
      <c r="L25" s="100">
        <v>-696.7940000000003</v>
      </c>
      <c r="M25" s="100">
        <v>-8105.79</v>
      </c>
    </row>
    <row r="26" spans="4:13" ht="12.75">
      <c r="D26" s="52"/>
      <c r="E26" s="52"/>
      <c r="F26" s="52"/>
      <c r="G26" s="52"/>
      <c r="H26" s="52"/>
      <c r="I26" s="52"/>
      <c r="J26" s="52"/>
      <c r="K26" s="52"/>
      <c r="L26" s="52"/>
      <c r="M26" s="52"/>
    </row>
    <row r="27" spans="4:13" ht="12.75">
      <c r="D27" s="102" t="s">
        <v>123</v>
      </c>
      <c r="E27" s="102"/>
      <c r="F27" s="102"/>
      <c r="G27" s="102"/>
      <c r="H27" s="102"/>
      <c r="I27" s="102"/>
      <c r="J27" s="102"/>
      <c r="K27" s="102"/>
      <c r="L27" s="102"/>
      <c r="M27" s="102"/>
    </row>
    <row r="28" spans="4:13" ht="26.25">
      <c r="D28" s="92" t="s">
        <v>92</v>
      </c>
      <c r="E28" s="92" t="s">
        <v>124</v>
      </c>
      <c r="F28" s="92" t="s">
        <v>142</v>
      </c>
      <c r="G28" s="92" t="s">
        <v>117</v>
      </c>
      <c r="H28" s="92" t="s">
        <v>141</v>
      </c>
      <c r="I28" s="112" t="s">
        <v>0</v>
      </c>
      <c r="J28" s="112" t="s">
        <v>93</v>
      </c>
      <c r="K28" s="112" t="s">
        <v>1</v>
      </c>
      <c r="L28" s="112" t="s">
        <v>94</v>
      </c>
      <c r="M28" s="112" t="s">
        <v>95</v>
      </c>
    </row>
    <row r="29" spans="4:13" ht="12.75">
      <c r="D29" s="373" t="s">
        <v>126</v>
      </c>
      <c r="E29" s="374"/>
      <c r="F29" s="374"/>
      <c r="G29" s="374"/>
      <c r="H29" s="374"/>
      <c r="I29" s="374"/>
      <c r="J29" s="374"/>
      <c r="K29" s="374"/>
      <c r="L29" s="374"/>
      <c r="M29" s="375"/>
    </row>
    <row r="30" spans="4:13" ht="12.75">
      <c r="D30" s="88" t="s">
        <v>97</v>
      </c>
      <c r="E30" s="104" t="s">
        <v>91</v>
      </c>
      <c r="F30" s="91">
        <v>12</v>
      </c>
      <c r="G30" s="91">
        <v>24</v>
      </c>
      <c r="H30" s="91">
        <v>288</v>
      </c>
      <c r="I30" s="106">
        <v>5011.2</v>
      </c>
      <c r="J30" s="106">
        <v>835.2</v>
      </c>
      <c r="K30" s="106">
        <v>777.6</v>
      </c>
      <c r="L30" s="106">
        <v>259.2</v>
      </c>
      <c r="M30" s="106">
        <v>4262.4</v>
      </c>
    </row>
    <row r="31" spans="4:13" ht="12.75">
      <c r="D31" s="36"/>
      <c r="E31" s="104" t="s">
        <v>96</v>
      </c>
      <c r="F31" s="91">
        <v>12</v>
      </c>
      <c r="G31" s="91">
        <v>2</v>
      </c>
      <c r="H31" s="91">
        <v>24</v>
      </c>
      <c r="I31" s="106">
        <v>417.6</v>
      </c>
      <c r="J31" s="106">
        <v>69.6</v>
      </c>
      <c r="K31" s="106">
        <v>64.8</v>
      </c>
      <c r="L31" s="106">
        <v>21.6</v>
      </c>
      <c r="M31" s="106">
        <v>355.2</v>
      </c>
    </row>
    <row r="32" spans="4:13" ht="12.75">
      <c r="D32" s="88" t="s">
        <v>99</v>
      </c>
      <c r="E32" s="104" t="s">
        <v>91</v>
      </c>
      <c r="F32" s="91">
        <v>12</v>
      </c>
      <c r="G32" s="91">
        <v>23</v>
      </c>
      <c r="H32" s="91">
        <v>276</v>
      </c>
      <c r="I32" s="106">
        <v>5409.6</v>
      </c>
      <c r="J32" s="106">
        <v>220.8</v>
      </c>
      <c r="K32" s="106">
        <v>276</v>
      </c>
      <c r="L32" s="106">
        <v>745.2</v>
      </c>
      <c r="M32" s="106">
        <v>5768.4</v>
      </c>
    </row>
    <row r="33" spans="4:13" ht="12.75">
      <c r="D33" s="19"/>
      <c r="E33" s="109" t="s">
        <v>96</v>
      </c>
      <c r="F33" s="111">
        <v>12</v>
      </c>
      <c r="G33" s="111">
        <v>2</v>
      </c>
      <c r="H33" s="91">
        <v>24</v>
      </c>
      <c r="I33" s="106">
        <v>470.4</v>
      </c>
      <c r="J33" s="106">
        <v>19.2</v>
      </c>
      <c r="K33" s="106">
        <v>24</v>
      </c>
      <c r="L33" s="106">
        <v>64.8</v>
      </c>
      <c r="M33" s="106">
        <v>501.6</v>
      </c>
    </row>
    <row r="34" spans="4:13" ht="12.75">
      <c r="D34" s="97" t="s">
        <v>140</v>
      </c>
      <c r="E34" s="103"/>
      <c r="F34" s="89"/>
      <c r="G34" s="90"/>
      <c r="H34" s="90">
        <v>612</v>
      </c>
      <c r="I34" s="106">
        <v>11308.8</v>
      </c>
      <c r="J34" s="106">
        <v>1144.8</v>
      </c>
      <c r="K34" s="106">
        <v>1142.4</v>
      </c>
      <c r="L34" s="106">
        <v>1090.8</v>
      </c>
      <c r="M34" s="106">
        <v>10887.6</v>
      </c>
    </row>
    <row r="35" spans="4:13" ht="12.75">
      <c r="D35" s="373" t="s">
        <v>105</v>
      </c>
      <c r="E35" s="374"/>
      <c r="F35" s="374"/>
      <c r="G35" s="374"/>
      <c r="H35" s="374"/>
      <c r="I35" s="374"/>
      <c r="J35" s="374"/>
      <c r="K35" s="374"/>
      <c r="L35" s="374"/>
      <c r="M35" s="375"/>
    </row>
    <row r="36" spans="4:13" ht="12.75">
      <c r="D36" s="88" t="s">
        <v>97</v>
      </c>
      <c r="E36" s="104" t="s">
        <v>96</v>
      </c>
      <c r="F36" s="91">
        <v>12</v>
      </c>
      <c r="G36" s="91">
        <v>11</v>
      </c>
      <c r="H36" s="91">
        <v>132</v>
      </c>
      <c r="I36" s="106">
        <v>2296.8</v>
      </c>
      <c r="J36" s="106">
        <v>382.8</v>
      </c>
      <c r="K36" s="106">
        <v>356.4</v>
      </c>
      <c r="L36" s="106">
        <v>118.8</v>
      </c>
      <c r="M36" s="106">
        <v>1953.6</v>
      </c>
    </row>
    <row r="37" spans="4:13" ht="12.75">
      <c r="D37" s="19"/>
      <c r="E37" s="104" t="s">
        <v>98</v>
      </c>
      <c r="F37" s="91">
        <v>81</v>
      </c>
      <c r="G37" s="91">
        <v>8</v>
      </c>
      <c r="H37" s="91">
        <v>648</v>
      </c>
      <c r="I37" s="106">
        <v>11275.2</v>
      </c>
      <c r="J37" s="106">
        <v>1879.2</v>
      </c>
      <c r="K37" s="106">
        <v>1749.6</v>
      </c>
      <c r="L37" s="106">
        <v>583.2</v>
      </c>
      <c r="M37" s="106">
        <v>9590.4</v>
      </c>
    </row>
    <row r="38" spans="4:13" ht="12.75">
      <c r="D38" s="36" t="s">
        <v>99</v>
      </c>
      <c r="E38" s="104" t="s">
        <v>96</v>
      </c>
      <c r="F38" s="91">
        <v>12</v>
      </c>
      <c r="G38" s="91">
        <v>11</v>
      </c>
      <c r="H38" s="91">
        <v>132</v>
      </c>
      <c r="I38" s="106">
        <v>2587.2</v>
      </c>
      <c r="J38" s="106">
        <v>105.6</v>
      </c>
      <c r="K38" s="106">
        <v>132</v>
      </c>
      <c r="L38" s="106">
        <v>356.4</v>
      </c>
      <c r="M38" s="106">
        <v>2758.8</v>
      </c>
    </row>
    <row r="39" spans="4:13" ht="12.75">
      <c r="D39" s="19"/>
      <c r="E39" s="104" t="s">
        <v>98</v>
      </c>
      <c r="F39" s="91">
        <v>81</v>
      </c>
      <c r="G39" s="91">
        <v>7</v>
      </c>
      <c r="H39" s="91">
        <v>567</v>
      </c>
      <c r="I39" s="106">
        <v>11113.2</v>
      </c>
      <c r="J39" s="106">
        <v>453.6</v>
      </c>
      <c r="K39" s="106">
        <v>567</v>
      </c>
      <c r="L39" s="106">
        <v>1530.9</v>
      </c>
      <c r="M39" s="106">
        <v>11850.3</v>
      </c>
    </row>
    <row r="40" spans="4:13" ht="12.75">
      <c r="D40" s="24" t="s">
        <v>140</v>
      </c>
      <c r="E40" s="24"/>
      <c r="F40" s="91"/>
      <c r="G40" s="91"/>
      <c r="H40" s="91">
        <v>1479</v>
      </c>
      <c r="I40" s="106">
        <v>27272.4</v>
      </c>
      <c r="J40" s="106">
        <v>2821.2</v>
      </c>
      <c r="K40" s="106">
        <v>2805</v>
      </c>
      <c r="L40" s="106">
        <v>2589.3</v>
      </c>
      <c r="M40" s="106">
        <v>26153.1</v>
      </c>
    </row>
    <row r="41" spans="4:13" ht="12.75">
      <c r="D41" s="52"/>
      <c r="E41" s="52"/>
      <c r="F41" s="52"/>
      <c r="G41" s="52"/>
      <c r="H41" s="52"/>
      <c r="I41" s="110"/>
      <c r="J41" s="110"/>
      <c r="K41" s="110"/>
      <c r="L41" s="110"/>
      <c r="M41" s="110"/>
    </row>
    <row r="42" spans="4:13" ht="12.75">
      <c r="D42" s="52" t="s">
        <v>127</v>
      </c>
      <c r="E42" s="52"/>
      <c r="F42" s="52"/>
      <c r="G42" s="52"/>
      <c r="H42" s="107">
        <f aca="true" t="shared" si="0" ref="H42:M42">H40-H34</f>
        <v>867</v>
      </c>
      <c r="I42" s="113">
        <f t="shared" si="0"/>
        <v>15963.600000000002</v>
      </c>
      <c r="J42" s="113">
        <f t="shared" si="0"/>
        <v>1676.3999999999999</v>
      </c>
      <c r="K42" s="113">
        <f t="shared" si="0"/>
        <v>1662.6</v>
      </c>
      <c r="L42" s="113">
        <f t="shared" si="0"/>
        <v>1498.5000000000002</v>
      </c>
      <c r="M42" s="113">
        <f t="shared" si="0"/>
        <v>15265.499999999998</v>
      </c>
    </row>
    <row r="43" spans="2:13" ht="12.75">
      <c r="B43" s="114" t="s">
        <v>236</v>
      </c>
      <c r="C43" s="52"/>
      <c r="D43" s="52"/>
      <c r="E43" s="52"/>
      <c r="F43" s="107"/>
      <c r="G43" s="113"/>
      <c r="H43" s="113"/>
      <c r="I43" s="113"/>
      <c r="J43" s="113"/>
      <c r="K43" s="113"/>
      <c r="L43" s="113"/>
      <c r="M43" s="113"/>
    </row>
    <row r="44" spans="2:11" ht="26.25">
      <c r="B44" s="96"/>
      <c r="C44" s="104" t="s">
        <v>237</v>
      </c>
      <c r="D44" s="112" t="s">
        <v>238</v>
      </c>
      <c r="E44" s="112" t="s">
        <v>239</v>
      </c>
      <c r="F44" s="112" t="s">
        <v>240</v>
      </c>
      <c r="G44" s="112" t="s">
        <v>0</v>
      </c>
      <c r="H44" s="112" t="s">
        <v>93</v>
      </c>
      <c r="I44" s="112" t="s">
        <v>1</v>
      </c>
      <c r="J44" s="112" t="s">
        <v>94</v>
      </c>
      <c r="K44" s="112" t="s">
        <v>95</v>
      </c>
    </row>
    <row r="45" spans="2:11" ht="12.75">
      <c r="B45" s="373" t="s">
        <v>241</v>
      </c>
      <c r="C45" s="374"/>
      <c r="D45" s="374"/>
      <c r="E45" s="374"/>
      <c r="F45" s="374"/>
      <c r="G45" s="374"/>
      <c r="H45" s="374"/>
      <c r="I45" s="374"/>
      <c r="J45" s="374"/>
      <c r="K45" s="375"/>
    </row>
    <row r="46" spans="2:11" ht="12.75">
      <c r="B46" s="24" t="s">
        <v>242</v>
      </c>
      <c r="C46" s="91">
        <v>23</v>
      </c>
      <c r="D46" s="91">
        <v>2</v>
      </c>
      <c r="E46" s="91">
        <v>1</v>
      </c>
      <c r="F46" s="91">
        <v>46</v>
      </c>
      <c r="G46" s="106">
        <v>817</v>
      </c>
      <c r="H46" s="106">
        <v>37</v>
      </c>
      <c r="I46" s="106">
        <v>111</v>
      </c>
      <c r="J46" s="106">
        <v>18</v>
      </c>
      <c r="K46" s="106">
        <v>146</v>
      </c>
    </row>
    <row r="47" spans="2:11" ht="12.75">
      <c r="B47" s="24" t="s">
        <v>243</v>
      </c>
      <c r="C47" s="24"/>
      <c r="D47" s="24"/>
      <c r="E47" s="24"/>
      <c r="F47" s="91"/>
      <c r="G47" s="106">
        <v>17.76</v>
      </c>
      <c r="H47" s="106">
        <v>0.8</v>
      </c>
      <c r="I47" s="106">
        <v>2.41</v>
      </c>
      <c r="J47" s="106">
        <v>0.39</v>
      </c>
      <c r="K47" s="106">
        <v>3.17</v>
      </c>
    </row>
    <row r="48" spans="2:11" ht="12.75">
      <c r="B48" s="373" t="s">
        <v>244</v>
      </c>
      <c r="C48" s="374"/>
      <c r="D48" s="374"/>
      <c r="E48" s="374"/>
      <c r="F48" s="374"/>
      <c r="G48" s="374"/>
      <c r="H48" s="374"/>
      <c r="I48" s="374"/>
      <c r="J48" s="374"/>
      <c r="K48" s="375"/>
    </row>
    <row r="49" spans="2:11" ht="12.75">
      <c r="B49" s="24" t="s">
        <v>242</v>
      </c>
      <c r="C49" s="91">
        <v>55</v>
      </c>
      <c r="D49" s="91">
        <v>2</v>
      </c>
      <c r="E49" s="91">
        <v>2</v>
      </c>
      <c r="F49" s="91">
        <v>110</v>
      </c>
      <c r="G49" s="106">
        <v>3907.2</v>
      </c>
      <c r="H49" s="106">
        <v>176</v>
      </c>
      <c r="I49" s="106">
        <v>530.2</v>
      </c>
      <c r="J49" s="106">
        <v>85.8</v>
      </c>
      <c r="K49" s="106">
        <v>697.4</v>
      </c>
    </row>
    <row r="50" spans="2:11" ht="12.75">
      <c r="B50" s="373" t="s">
        <v>245</v>
      </c>
      <c r="C50" s="374"/>
      <c r="D50" s="374"/>
      <c r="E50" s="374"/>
      <c r="F50" s="374"/>
      <c r="G50" s="374"/>
      <c r="H50" s="374"/>
      <c r="I50" s="374"/>
      <c r="J50" s="374"/>
      <c r="K50" s="375"/>
    </row>
    <row r="51" spans="2:11" ht="12.75">
      <c r="B51" s="24" t="s">
        <v>242</v>
      </c>
      <c r="C51" s="91">
        <v>37</v>
      </c>
      <c r="D51" s="91">
        <v>2</v>
      </c>
      <c r="E51" s="91">
        <v>2</v>
      </c>
      <c r="F51" s="91">
        <f>C51*D51</f>
        <v>74</v>
      </c>
      <c r="G51" s="106">
        <v>2628.48</v>
      </c>
      <c r="H51" s="106">
        <v>118.4</v>
      </c>
      <c r="I51" s="106">
        <v>356.68</v>
      </c>
      <c r="J51" s="106">
        <v>57.72</v>
      </c>
      <c r="K51" s="106">
        <v>469.16</v>
      </c>
    </row>
    <row r="52" spans="2:11" ht="12.75">
      <c r="B52" s="52"/>
      <c r="C52" s="52"/>
      <c r="D52" s="52"/>
      <c r="E52" s="52"/>
      <c r="F52" s="107"/>
      <c r="G52" s="113"/>
      <c r="H52" s="113"/>
      <c r="I52" s="113"/>
      <c r="J52" s="113"/>
      <c r="K52" s="113"/>
    </row>
    <row r="53" spans="2:11" ht="12.75">
      <c r="B53" s="98" t="s">
        <v>246</v>
      </c>
      <c r="C53" s="52"/>
      <c r="D53" s="52"/>
      <c r="E53" s="52"/>
      <c r="F53" s="107"/>
      <c r="G53" s="108">
        <f>G51-G49</f>
        <v>-1278.7199999999998</v>
      </c>
      <c r="H53" s="108">
        <f>H51-H49</f>
        <v>-57.599999999999994</v>
      </c>
      <c r="I53" s="108">
        <f>I51-I49</f>
        <v>-173.52000000000004</v>
      </c>
      <c r="J53" s="108">
        <f>J51-J49</f>
        <v>-28.08</v>
      </c>
      <c r="K53" s="108">
        <f>K51-K49</f>
        <v>-228.23999999999995</v>
      </c>
    </row>
    <row r="54" spans="2:11" ht="12.75">
      <c r="B54" s="52"/>
      <c r="C54" s="52"/>
      <c r="D54" s="52"/>
      <c r="E54" s="52"/>
      <c r="F54" s="107"/>
      <c r="G54" s="113"/>
      <c r="H54" s="113"/>
      <c r="I54" s="113"/>
      <c r="J54" s="113"/>
      <c r="K54" s="113"/>
    </row>
    <row r="55" spans="2:11" ht="12.75">
      <c r="B55" s="52"/>
      <c r="C55" s="52"/>
      <c r="D55" s="52"/>
      <c r="E55" s="52"/>
      <c r="F55" s="107"/>
      <c r="G55" s="113"/>
      <c r="H55" s="113"/>
      <c r="I55" s="113"/>
      <c r="J55" s="113"/>
      <c r="K55" s="113"/>
    </row>
    <row r="56" spans="2:11" ht="12.75">
      <c r="B56" s="52"/>
      <c r="C56" s="52"/>
      <c r="D56" s="52"/>
      <c r="E56" s="52"/>
      <c r="F56" s="107"/>
      <c r="G56" s="113"/>
      <c r="H56" s="113"/>
      <c r="I56" s="113"/>
      <c r="J56" s="113"/>
      <c r="K56" s="113"/>
    </row>
    <row r="57" spans="2:11" ht="12.75">
      <c r="B57" s="52"/>
      <c r="C57" s="52"/>
      <c r="D57" s="52"/>
      <c r="E57" s="52"/>
      <c r="F57" s="107"/>
      <c r="G57" s="113"/>
      <c r="H57" s="113"/>
      <c r="I57" s="113"/>
      <c r="J57" s="113"/>
      <c r="K57" s="113"/>
    </row>
    <row r="58" spans="2:11" ht="12.75">
      <c r="B58" s="114" t="s">
        <v>247</v>
      </c>
      <c r="C58" s="52"/>
      <c r="D58" s="52"/>
      <c r="E58" s="52"/>
      <c r="F58" s="107"/>
      <c r="G58" s="115">
        <f>I42+I25+I12+G53</f>
        <v>-7788.973499999998</v>
      </c>
      <c r="H58" s="115">
        <f>J42+J25+J12+H53</f>
        <v>982.6553999999998</v>
      </c>
      <c r="I58" s="115">
        <f>K42+K25+K12+I53</f>
        <v>-520.4835</v>
      </c>
      <c r="J58" s="115">
        <f>L42+L25+L12+J53</f>
        <v>-3363.0064999999995</v>
      </c>
      <c r="K58" s="115">
        <f>M42+M25+M12+K53</f>
        <v>-19412.347500000007</v>
      </c>
    </row>
    <row r="59" spans="2:11" ht="12.75">
      <c r="B59" s="114" t="s">
        <v>248</v>
      </c>
      <c r="C59" s="52"/>
      <c r="D59" s="52"/>
      <c r="E59" s="52"/>
      <c r="F59" s="107"/>
      <c r="G59" s="115">
        <f>G58/37</f>
        <v>-210.51279729729725</v>
      </c>
      <c r="H59" s="115">
        <f>H58/37</f>
        <v>26.558254054054046</v>
      </c>
      <c r="I59" s="115">
        <f>I58/37</f>
        <v>-14.067121621621624</v>
      </c>
      <c r="J59" s="115">
        <f>J58/37</f>
        <v>-90.89206756756755</v>
      </c>
      <c r="K59" s="115">
        <f>K58/37</f>
        <v>-524.6580405405407</v>
      </c>
    </row>
    <row r="62" spans="3:7" ht="12.75">
      <c r="C62" s="93" t="s">
        <v>249</v>
      </c>
      <c r="F62" s="93"/>
      <c r="G62" s="93"/>
    </row>
    <row r="63" spans="3:11" ht="12.75">
      <c r="C63" s="194"/>
      <c r="D63" s="195"/>
      <c r="E63" s="195"/>
      <c r="F63" s="109"/>
      <c r="G63" s="112" t="s">
        <v>0</v>
      </c>
      <c r="H63" s="112" t="s">
        <v>93</v>
      </c>
      <c r="I63" s="112" t="s">
        <v>1</v>
      </c>
      <c r="J63" s="112" t="s">
        <v>94</v>
      </c>
      <c r="K63" s="112" t="s">
        <v>95</v>
      </c>
    </row>
    <row r="64" spans="3:11" ht="12.75">
      <c r="C64" s="38"/>
      <c r="D64" s="52"/>
      <c r="E64" s="52"/>
      <c r="F64" s="39"/>
      <c r="G64" s="191" t="s">
        <v>126</v>
      </c>
      <c r="H64" s="190"/>
      <c r="I64" s="190"/>
      <c r="J64" s="190"/>
      <c r="K64" s="271"/>
    </row>
    <row r="65" spans="3:11" ht="12.75" hidden="1">
      <c r="C65" s="194"/>
      <c r="D65" s="195"/>
      <c r="E65" s="195"/>
      <c r="F65" s="196" t="s">
        <v>250</v>
      </c>
      <c r="G65" s="96">
        <f>H34/24</f>
        <v>25.5</v>
      </c>
      <c r="H65" s="103"/>
      <c r="I65" s="103"/>
      <c r="J65" s="103"/>
      <c r="K65" s="104"/>
    </row>
    <row r="66" spans="3:11" ht="12.75" hidden="1">
      <c r="C66" s="38"/>
      <c r="D66" s="52"/>
      <c r="E66" s="52"/>
      <c r="F66" s="197" t="s">
        <v>251</v>
      </c>
      <c r="G66" s="198">
        <f>I34/55</f>
        <v>205.61454545454544</v>
      </c>
      <c r="H66" s="198">
        <f>J34/55</f>
        <v>20.814545454545453</v>
      </c>
      <c r="I66" s="198">
        <f>K34/55</f>
        <v>20.770909090909093</v>
      </c>
      <c r="J66" s="198">
        <f>L34/55</f>
        <v>19.832727272727272</v>
      </c>
      <c r="K66" s="198">
        <f>M34/55</f>
        <v>197.95636363636365</v>
      </c>
    </row>
    <row r="67" spans="3:11" ht="12.75" hidden="1">
      <c r="C67" s="38"/>
      <c r="D67" s="52"/>
      <c r="E67" s="52"/>
      <c r="F67" s="197" t="s">
        <v>252</v>
      </c>
      <c r="G67" s="199">
        <f>G65/55</f>
        <v>0.4636363636363636</v>
      </c>
      <c r="H67" s="200"/>
      <c r="I67" s="200"/>
      <c r="J67" s="200"/>
      <c r="K67" s="201"/>
    </row>
    <row r="68" spans="3:11" ht="12.75">
      <c r="C68" s="38"/>
      <c r="D68" s="52"/>
      <c r="E68" s="52"/>
      <c r="F68" s="197" t="s">
        <v>253</v>
      </c>
      <c r="G68" s="202">
        <v>221.74117647058824</v>
      </c>
      <c r="H68" s="202">
        <v>22.44705882352941</v>
      </c>
      <c r="I68" s="202">
        <v>22.4</v>
      </c>
      <c r="J68" s="202">
        <v>21.388235294117646</v>
      </c>
      <c r="K68" s="202">
        <v>213.4823529411765</v>
      </c>
    </row>
    <row r="69" spans="3:11" ht="12.75">
      <c r="C69" s="38"/>
      <c r="D69" s="52"/>
      <c r="E69" s="52"/>
      <c r="F69" s="197" t="s">
        <v>254</v>
      </c>
      <c r="G69" s="99">
        <v>1625.2387647058822</v>
      </c>
      <c r="H69" s="99">
        <v>46.015882352941176</v>
      </c>
      <c r="I69" s="99">
        <v>145.2100588235294</v>
      </c>
      <c r="J69" s="99">
        <v>343.0637450980392</v>
      </c>
      <c r="K69" s="99">
        <v>2441.659</v>
      </c>
    </row>
    <row r="70" spans="3:11" ht="12.75">
      <c r="C70" s="38"/>
      <c r="D70" s="52"/>
      <c r="E70" s="52"/>
      <c r="F70" s="197" t="s">
        <v>255</v>
      </c>
      <c r="G70" s="99">
        <v>1625.2387647058822</v>
      </c>
      <c r="H70" s="99">
        <v>46.015882352941176</v>
      </c>
      <c r="I70" s="99">
        <v>145.2100588235294</v>
      </c>
      <c r="J70" s="99">
        <v>343.0637450980392</v>
      </c>
      <c r="K70" s="99">
        <v>2441.659</v>
      </c>
    </row>
    <row r="71" spans="3:11" ht="12.75">
      <c r="C71" s="38"/>
      <c r="D71" s="52"/>
      <c r="E71" s="52"/>
      <c r="F71" s="197" t="s">
        <v>256</v>
      </c>
      <c r="G71" s="99">
        <v>76.61176470588236</v>
      </c>
      <c r="H71" s="99">
        <v>3.450980392156863</v>
      </c>
      <c r="I71" s="99">
        <v>10.39607843137255</v>
      </c>
      <c r="J71" s="99">
        <v>1.6823529411764706</v>
      </c>
      <c r="K71" s="99">
        <v>13.674509803921568</v>
      </c>
    </row>
    <row r="72" spans="3:11" ht="12.75">
      <c r="C72" s="38"/>
      <c r="D72" s="52"/>
      <c r="E72" s="52"/>
      <c r="F72" s="197" t="s">
        <v>257</v>
      </c>
      <c r="G72" s="99">
        <v>1923.591705882353</v>
      </c>
      <c r="H72" s="99">
        <v>71.91392156862746</v>
      </c>
      <c r="I72" s="99">
        <v>178.00613725490197</v>
      </c>
      <c r="J72" s="99">
        <v>366.1343333333333</v>
      </c>
      <c r="K72" s="99">
        <v>2668.815862745098</v>
      </c>
    </row>
    <row r="73" spans="3:11" ht="12.75">
      <c r="C73" s="38"/>
      <c r="D73" s="52"/>
      <c r="E73" s="52"/>
      <c r="F73" s="39"/>
      <c r="G73" s="191" t="s">
        <v>105</v>
      </c>
      <c r="H73" s="190"/>
      <c r="I73" s="190"/>
      <c r="J73" s="190"/>
      <c r="K73" s="271"/>
    </row>
    <row r="74" spans="3:11" ht="12.75" hidden="1">
      <c r="C74" s="38"/>
      <c r="D74" s="52"/>
      <c r="E74" s="52"/>
      <c r="F74" s="197" t="s">
        <v>250</v>
      </c>
      <c r="G74" s="96">
        <f>H40/24</f>
        <v>61.625</v>
      </c>
      <c r="H74" s="103"/>
      <c r="I74" s="103"/>
      <c r="J74" s="103"/>
      <c r="K74" s="104"/>
    </row>
    <row r="75" spans="3:11" ht="12.75" hidden="1">
      <c r="C75" s="38"/>
      <c r="D75" s="52"/>
      <c r="E75" s="52"/>
      <c r="F75" s="197" t="s">
        <v>251</v>
      </c>
      <c r="G75" s="203">
        <f>I40/37</f>
        <v>737.0918918918919</v>
      </c>
      <c r="H75" s="203">
        <f>J40/37</f>
        <v>76.24864864864864</v>
      </c>
      <c r="I75" s="203">
        <f>K40/37</f>
        <v>75.8108108108108</v>
      </c>
      <c r="J75" s="203">
        <f>L40/37</f>
        <v>69.98108108108109</v>
      </c>
      <c r="K75" s="203">
        <f>M40/37</f>
        <v>706.8405405405405</v>
      </c>
    </row>
    <row r="76" spans="3:11" ht="12.75" hidden="1">
      <c r="C76" s="38"/>
      <c r="D76" s="52"/>
      <c r="E76" s="52"/>
      <c r="F76" s="197" t="s">
        <v>252</v>
      </c>
      <c r="G76" s="199">
        <f>G74/37</f>
        <v>1.6655405405405406</v>
      </c>
      <c r="H76" s="103"/>
      <c r="I76" s="103"/>
      <c r="J76" s="103"/>
      <c r="K76" s="104"/>
    </row>
    <row r="77" spans="3:11" ht="12.75">
      <c r="C77" s="38"/>
      <c r="D77" s="52"/>
      <c r="E77" s="52"/>
      <c r="F77" s="197" t="s">
        <v>258</v>
      </c>
      <c r="G77" s="202">
        <f>G75/$G76</f>
        <v>442.55415821501015</v>
      </c>
      <c r="H77" s="202">
        <f>H75/$G76</f>
        <v>45.78012170385395</v>
      </c>
      <c r="I77" s="202">
        <f>I75/$G76</f>
        <v>45.51724137931034</v>
      </c>
      <c r="J77" s="202">
        <f>J75/$G76</f>
        <v>42.01703853955375</v>
      </c>
      <c r="K77" s="202">
        <f>K75/$G76</f>
        <v>424.3910750507099</v>
      </c>
    </row>
    <row r="78" spans="3:11" ht="12.75">
      <c r="C78" s="38"/>
      <c r="D78" s="52"/>
      <c r="E78" s="52"/>
      <c r="F78" s="197" t="s">
        <v>254</v>
      </c>
      <c r="G78" s="99">
        <f>(I10+I23)/37</f>
        <v>1632.7925270270268</v>
      </c>
      <c r="H78" s="99">
        <f>(J10+J23)/37</f>
        <v>46.234199999999994</v>
      </c>
      <c r="I78" s="99">
        <f>(K10+K23)/37</f>
        <v>145.8418783783784</v>
      </c>
      <c r="J78" s="99">
        <f>(L10+L23)/37</f>
        <v>342.2385</v>
      </c>
      <c r="K78" s="99">
        <f>(M10+M23)/37</f>
        <v>2434.4595</v>
      </c>
    </row>
    <row r="79" spans="3:11" ht="12.75">
      <c r="C79" s="38"/>
      <c r="D79" s="52"/>
      <c r="E79" s="52"/>
      <c r="F79" s="197" t="s">
        <v>259</v>
      </c>
      <c r="G79" s="99">
        <f>G78/2</f>
        <v>816.3962635135134</v>
      </c>
      <c r="H79" s="99">
        <f>H78/2</f>
        <v>23.117099999999997</v>
      </c>
      <c r="I79" s="99">
        <f>I78/2</f>
        <v>72.9209391891892</v>
      </c>
      <c r="J79" s="99">
        <f>J78/2</f>
        <v>171.11925</v>
      </c>
      <c r="K79" s="99">
        <f>K78/2</f>
        <v>1217.22975</v>
      </c>
    </row>
    <row r="80" spans="3:11" ht="12.75">
      <c r="C80" s="38"/>
      <c r="D80" s="52"/>
      <c r="E80" s="52"/>
      <c r="F80" s="197" t="s">
        <v>256</v>
      </c>
      <c r="G80" s="204">
        <f>G51/37</f>
        <v>71.04</v>
      </c>
      <c r="H80" s="204">
        <f>H51/37</f>
        <v>3.2</v>
      </c>
      <c r="I80" s="204">
        <f>I51/37</f>
        <v>9.64</v>
      </c>
      <c r="J80" s="204">
        <f>J51/37</f>
        <v>1.56</v>
      </c>
      <c r="K80" s="204">
        <f>K51/37</f>
        <v>12.680000000000001</v>
      </c>
    </row>
    <row r="81" spans="3:11" ht="12.75">
      <c r="C81" s="38"/>
      <c r="D81" s="52"/>
      <c r="E81" s="52"/>
      <c r="F81" s="197" t="s">
        <v>260</v>
      </c>
      <c r="G81" s="204">
        <f>G79+G77*19.75/24+G80/2</f>
        <v>1216.1014562112823</v>
      </c>
      <c r="H81" s="204">
        <f>H79+H77*18.75/24+H80/2</f>
        <v>60.482820081135905</v>
      </c>
      <c r="I81" s="204">
        <f>I79+I77*18.75/24+I80/2</f>
        <v>113.30128401677541</v>
      </c>
      <c r="J81" s="204">
        <f>J79+J77*18.75/24+J80/2</f>
        <v>204.72506135902637</v>
      </c>
      <c r="K81" s="204">
        <f>K79+K77*18.75/24+K80/2</f>
        <v>1555.125277383367</v>
      </c>
    </row>
    <row r="82" spans="3:11" ht="12.75">
      <c r="C82" s="38"/>
      <c r="D82" s="52"/>
      <c r="E82" s="52"/>
      <c r="F82" s="39"/>
      <c r="G82" s="96"/>
      <c r="H82" s="103"/>
      <c r="I82" s="103"/>
      <c r="J82" s="103"/>
      <c r="K82" s="104"/>
    </row>
    <row r="83" spans="3:11" ht="12.75">
      <c r="C83" s="97"/>
      <c r="D83" s="105"/>
      <c r="E83" s="105" t="s">
        <v>261</v>
      </c>
      <c r="F83" s="205"/>
      <c r="G83" s="202">
        <f>G81-G72</f>
        <v>-707.4902496710706</v>
      </c>
      <c r="H83" s="202">
        <f>H81-H72</f>
        <v>-11.431101487491553</v>
      </c>
      <c r="I83" s="202">
        <f>I81-I72</f>
        <v>-64.70485323812656</v>
      </c>
      <c r="J83" s="202">
        <f>J81-J72</f>
        <v>-161.40927197430693</v>
      </c>
      <c r="K83" s="202">
        <f>K81-K72</f>
        <v>-1113.690585361731</v>
      </c>
    </row>
    <row r="84" spans="3:12" ht="12.75">
      <c r="C84" s="376" t="s">
        <v>262</v>
      </c>
      <c r="D84" s="376"/>
      <c r="E84" s="376"/>
      <c r="F84" s="376"/>
      <c r="G84" s="376"/>
      <c r="H84" s="376"/>
      <c r="I84" s="376"/>
      <c r="J84" s="376"/>
      <c r="K84" s="376"/>
      <c r="L84" s="206"/>
    </row>
    <row r="85" spans="3:12" ht="12.75">
      <c r="C85" s="377"/>
      <c r="D85" s="377"/>
      <c r="E85" s="377"/>
      <c r="F85" s="377"/>
      <c r="G85" s="377"/>
      <c r="H85" s="377"/>
      <c r="I85" s="377"/>
      <c r="J85" s="377"/>
      <c r="K85" s="377"/>
      <c r="L85" s="207"/>
    </row>
    <row r="86" spans="3:11" ht="12.75">
      <c r="C86" s="377" t="s">
        <v>263</v>
      </c>
      <c r="D86" s="377"/>
      <c r="E86" s="377"/>
      <c r="F86" s="377"/>
      <c r="G86" s="377"/>
      <c r="H86" s="377"/>
      <c r="I86" s="377"/>
      <c r="J86" s="377"/>
      <c r="K86" s="377"/>
    </row>
    <row r="87" spans="3:11" ht="12.75">
      <c r="C87" s="377"/>
      <c r="D87" s="377"/>
      <c r="E87" s="377"/>
      <c r="F87" s="377"/>
      <c r="G87" s="377"/>
      <c r="H87" s="377"/>
      <c r="I87" s="377"/>
      <c r="J87" s="377"/>
      <c r="K87" s="377"/>
    </row>
  </sheetData>
  <sheetProtection/>
  <mergeCells count="13">
    <mergeCell ref="C86:K87"/>
    <mergeCell ref="A14:E14"/>
    <mergeCell ref="A18:E18"/>
    <mergeCell ref="B45:K45"/>
    <mergeCell ref="B48:K48"/>
    <mergeCell ref="B50:K50"/>
    <mergeCell ref="D29:M29"/>
    <mergeCell ref="D35:M35"/>
    <mergeCell ref="G3:M3"/>
    <mergeCell ref="G7:M7"/>
    <mergeCell ref="G16:M16"/>
    <mergeCell ref="G20:M20"/>
    <mergeCell ref="C84:K85"/>
  </mergeCells>
  <printOptions horizontalCentered="1"/>
  <pageMargins left="0.5" right="0.5" top="1" bottom="0.5" header="0.5" footer="0"/>
  <pageSetup firstPageNumber="19" useFirstPageNumber="1" fitToHeight="2" horizontalDpi="600" verticalDpi="600" orientation="landscape" scale="84" r:id="rId1"/>
  <headerFooter alignWithMargins="0">
    <oddHeader>&amp;C&amp;"Arial,Bold"&amp;12Table A-20 
Marine Vessel Emission Estimates - Los Angeles Marine Terminal</oddHeader>
    <oddFooter>&amp;CA-&amp;P</oddFooter>
  </headerFooter>
  <rowBreaks count="1" manualBreakCount="1">
    <brk id="4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24">
      <selection activeCell="C20" sqref="C20"/>
    </sheetView>
  </sheetViews>
  <sheetFormatPr defaultColWidth="9.140625" defaultRowHeight="12.75"/>
  <cols>
    <col min="1" max="1" width="22.8515625" style="0" customWidth="1"/>
  </cols>
  <sheetData>
    <row r="1" spans="1:13" ht="13.5" thickTop="1">
      <c r="A1" s="1" t="s">
        <v>4</v>
      </c>
      <c r="B1" s="2"/>
      <c r="C1" s="2" t="s">
        <v>5</v>
      </c>
      <c r="D1" s="3"/>
      <c r="E1" s="4" t="s">
        <v>6</v>
      </c>
      <c r="F1" s="4"/>
      <c r="G1" s="5"/>
      <c r="H1" s="6"/>
      <c r="I1" s="7"/>
      <c r="J1" s="4" t="s">
        <v>7</v>
      </c>
      <c r="K1" s="8"/>
      <c r="L1" s="9"/>
      <c r="M1" s="10"/>
    </row>
    <row r="2" spans="1:13" ht="13.5" thickBot="1">
      <c r="A2" s="11" t="s">
        <v>8</v>
      </c>
      <c r="B2" s="12" t="s">
        <v>9</v>
      </c>
      <c r="C2" s="13" t="s">
        <v>10</v>
      </c>
      <c r="D2" s="14" t="s">
        <v>1</v>
      </c>
      <c r="E2" s="14" t="s">
        <v>3</v>
      </c>
      <c r="F2" s="14" t="s">
        <v>0</v>
      </c>
      <c r="G2" s="14" t="s">
        <v>11</v>
      </c>
      <c r="H2" s="15" t="s">
        <v>2</v>
      </c>
      <c r="I2" s="16" t="s">
        <v>1</v>
      </c>
      <c r="J2" s="14" t="s">
        <v>3</v>
      </c>
      <c r="K2" s="14" t="s">
        <v>0</v>
      </c>
      <c r="L2" s="14" t="s">
        <v>11</v>
      </c>
      <c r="M2" s="17" t="s">
        <v>2</v>
      </c>
    </row>
    <row r="3" spans="1:13" ht="13.5" thickTop="1">
      <c r="A3" s="18" t="s">
        <v>12</v>
      </c>
      <c r="B3" s="19"/>
      <c r="C3" s="20">
        <v>0</v>
      </c>
      <c r="D3" s="19">
        <v>0.572</v>
      </c>
      <c r="E3" s="19">
        <v>0.23</v>
      </c>
      <c r="F3" s="19">
        <v>1.9</v>
      </c>
      <c r="G3" s="19">
        <v>0.182</v>
      </c>
      <c r="H3" s="21">
        <v>0.17</v>
      </c>
      <c r="I3" s="18">
        <f aca="true" t="shared" si="0" ref="I3:I18">B3*C3*D3</f>
        <v>0</v>
      </c>
      <c r="J3" s="19">
        <f aca="true" t="shared" si="1" ref="J3:J18">B3*C3*E3</f>
        <v>0</v>
      </c>
      <c r="K3" s="19">
        <f aca="true" t="shared" si="2" ref="K3:K18">B3*C3*F3</f>
        <v>0</v>
      </c>
      <c r="L3" s="19">
        <f aca="true" t="shared" si="3" ref="L3:L16">B3*C3*G3</f>
        <v>0</v>
      </c>
      <c r="M3" s="22">
        <f aca="true" t="shared" si="4" ref="M3:M18">B3*C3*H3</f>
        <v>0</v>
      </c>
    </row>
    <row r="4" spans="1:13" ht="12.75">
      <c r="A4" s="23" t="s">
        <v>13</v>
      </c>
      <c r="B4" s="24"/>
      <c r="C4" s="20">
        <v>0</v>
      </c>
      <c r="D4" s="24">
        <v>0.62</v>
      </c>
      <c r="E4" s="24">
        <v>0.06</v>
      </c>
      <c r="F4" s="24">
        <v>1.34</v>
      </c>
      <c r="G4" s="24">
        <v>0.11</v>
      </c>
      <c r="H4" s="25">
        <v>0.08</v>
      </c>
      <c r="I4" s="18">
        <f t="shared" si="0"/>
        <v>0</v>
      </c>
      <c r="J4" s="19">
        <f t="shared" si="1"/>
        <v>0</v>
      </c>
      <c r="K4" s="19">
        <f t="shared" si="2"/>
        <v>0</v>
      </c>
      <c r="L4" s="19">
        <f t="shared" si="3"/>
        <v>0</v>
      </c>
      <c r="M4" s="22">
        <f t="shared" si="4"/>
        <v>0</v>
      </c>
    </row>
    <row r="5" spans="1:13" ht="12.75">
      <c r="A5" s="23" t="s">
        <v>14</v>
      </c>
      <c r="B5" s="24"/>
      <c r="C5" s="20">
        <v>0</v>
      </c>
      <c r="D5" s="24">
        <v>0.675</v>
      </c>
      <c r="E5" s="24">
        <v>0.15</v>
      </c>
      <c r="F5" s="24">
        <v>1.7</v>
      </c>
      <c r="G5" s="24">
        <v>0.143</v>
      </c>
      <c r="H5" s="25">
        <v>0.14</v>
      </c>
      <c r="I5" s="18">
        <f t="shared" si="0"/>
        <v>0</v>
      </c>
      <c r="J5" s="19">
        <f t="shared" si="1"/>
        <v>0</v>
      </c>
      <c r="K5" s="19">
        <f t="shared" si="2"/>
        <v>0</v>
      </c>
      <c r="L5" s="19">
        <f t="shared" si="3"/>
        <v>0</v>
      </c>
      <c r="M5" s="22">
        <f t="shared" si="4"/>
        <v>0</v>
      </c>
    </row>
    <row r="6" spans="1:13" ht="12.75">
      <c r="A6" s="23" t="s">
        <v>15</v>
      </c>
      <c r="B6" s="24"/>
      <c r="C6" s="20">
        <v>0</v>
      </c>
      <c r="D6" s="24">
        <v>0.06</v>
      </c>
      <c r="E6" s="24">
        <v>0.02</v>
      </c>
      <c r="F6" s="24">
        <v>0.16</v>
      </c>
      <c r="G6" s="24">
        <v>0.02</v>
      </c>
      <c r="H6" s="25">
        <v>0.01</v>
      </c>
      <c r="I6" s="18">
        <f t="shared" si="0"/>
        <v>0</v>
      </c>
      <c r="J6" s="19">
        <f t="shared" si="1"/>
        <v>0</v>
      </c>
      <c r="K6" s="19">
        <f t="shared" si="2"/>
        <v>0</v>
      </c>
      <c r="L6" s="19">
        <f t="shared" si="3"/>
        <v>0</v>
      </c>
      <c r="M6" s="22">
        <f t="shared" si="4"/>
        <v>0</v>
      </c>
    </row>
    <row r="7" spans="1:13" ht="12.75">
      <c r="A7" s="23" t="s">
        <v>16</v>
      </c>
      <c r="B7" s="24"/>
      <c r="C7" s="20">
        <v>0</v>
      </c>
      <c r="D7" s="24">
        <v>0.3</v>
      </c>
      <c r="E7" s="24">
        <v>0.065</v>
      </c>
      <c r="F7" s="24">
        <v>0.87</v>
      </c>
      <c r="G7" s="24">
        <v>0.067</v>
      </c>
      <c r="H7" s="25">
        <v>0.05</v>
      </c>
      <c r="I7" s="18">
        <f t="shared" si="0"/>
        <v>0</v>
      </c>
      <c r="J7" s="19">
        <f t="shared" si="1"/>
        <v>0</v>
      </c>
      <c r="K7" s="19">
        <f t="shared" si="2"/>
        <v>0</v>
      </c>
      <c r="L7" s="19">
        <f t="shared" si="3"/>
        <v>0</v>
      </c>
      <c r="M7" s="22">
        <f t="shared" si="4"/>
        <v>0</v>
      </c>
    </row>
    <row r="8" spans="1:13" ht="12.75">
      <c r="A8" s="23" t="s">
        <v>17</v>
      </c>
      <c r="B8" s="24"/>
      <c r="C8" s="20">
        <v>0</v>
      </c>
      <c r="D8" s="24">
        <v>0.675</v>
      </c>
      <c r="E8" s="24">
        <v>0.27</v>
      </c>
      <c r="F8" s="24">
        <v>3.84</v>
      </c>
      <c r="G8" s="24">
        <v>0.45</v>
      </c>
      <c r="H8" s="25">
        <v>0.41</v>
      </c>
      <c r="I8" s="18">
        <f t="shared" si="0"/>
        <v>0</v>
      </c>
      <c r="J8" s="19">
        <f t="shared" si="1"/>
        <v>0</v>
      </c>
      <c r="K8" s="19">
        <f t="shared" si="2"/>
        <v>0</v>
      </c>
      <c r="L8" s="19">
        <f t="shared" si="3"/>
        <v>0</v>
      </c>
      <c r="M8" s="22">
        <f t="shared" si="4"/>
        <v>0</v>
      </c>
    </row>
    <row r="9" spans="1:13" ht="12.75">
      <c r="A9" s="23" t="s">
        <v>18</v>
      </c>
      <c r="B9" s="24"/>
      <c r="C9" s="20">
        <v>0</v>
      </c>
      <c r="D9" s="24">
        <v>0.675</v>
      </c>
      <c r="E9" s="24">
        <v>0.15</v>
      </c>
      <c r="F9" s="24">
        <v>1.7</v>
      </c>
      <c r="G9" s="24">
        <v>0.143</v>
      </c>
      <c r="H9" s="25">
        <v>0.14</v>
      </c>
      <c r="I9" s="18">
        <f t="shared" si="0"/>
        <v>0</v>
      </c>
      <c r="J9" s="19">
        <f t="shared" si="1"/>
        <v>0</v>
      </c>
      <c r="K9" s="19">
        <f t="shared" si="2"/>
        <v>0</v>
      </c>
      <c r="L9" s="19">
        <f t="shared" si="3"/>
        <v>0</v>
      </c>
      <c r="M9" s="22">
        <f t="shared" si="4"/>
        <v>0</v>
      </c>
    </row>
    <row r="10" spans="1:13" ht="12.75">
      <c r="A10" s="23" t="s">
        <v>19</v>
      </c>
      <c r="B10" s="24"/>
      <c r="C10" s="20">
        <v>0</v>
      </c>
      <c r="D10" s="24">
        <v>0.95</v>
      </c>
      <c r="E10" s="24">
        <v>0.19</v>
      </c>
      <c r="F10" s="24">
        <v>1.995</v>
      </c>
      <c r="G10" s="24">
        <v>0.19</v>
      </c>
      <c r="H10" s="25">
        <v>0.095</v>
      </c>
      <c r="I10" s="18">
        <f t="shared" si="0"/>
        <v>0</v>
      </c>
      <c r="J10" s="19">
        <f t="shared" si="1"/>
        <v>0</v>
      </c>
      <c r="K10" s="19">
        <f t="shared" si="2"/>
        <v>0</v>
      </c>
      <c r="L10" s="19">
        <f t="shared" si="3"/>
        <v>0</v>
      </c>
      <c r="M10" s="22">
        <f t="shared" si="4"/>
        <v>0</v>
      </c>
    </row>
    <row r="11" spans="1:13" ht="12.75">
      <c r="A11" s="23" t="s">
        <v>20</v>
      </c>
      <c r="B11" s="24"/>
      <c r="C11" s="20">
        <v>0</v>
      </c>
      <c r="D11" s="24">
        <v>0.675</v>
      </c>
      <c r="E11" s="24">
        <v>0.039</v>
      </c>
      <c r="F11" s="24">
        <v>0.054</v>
      </c>
      <c r="G11" s="24">
        <v>0.45</v>
      </c>
      <c r="H11" s="25">
        <v>0.061</v>
      </c>
      <c r="I11" s="18">
        <f t="shared" si="0"/>
        <v>0</v>
      </c>
      <c r="J11" s="19">
        <f t="shared" si="1"/>
        <v>0</v>
      </c>
      <c r="K11" s="19">
        <f t="shared" si="2"/>
        <v>0</v>
      </c>
      <c r="L11" s="19">
        <f t="shared" si="3"/>
        <v>0</v>
      </c>
      <c r="M11" s="22">
        <f t="shared" si="4"/>
        <v>0</v>
      </c>
    </row>
    <row r="12" spans="1:13" ht="12.75">
      <c r="A12" s="23" t="s">
        <v>21</v>
      </c>
      <c r="B12" s="24"/>
      <c r="C12" s="20">
        <v>0</v>
      </c>
      <c r="D12" s="24">
        <v>0.572</v>
      </c>
      <c r="E12" s="24">
        <v>0.23</v>
      </c>
      <c r="F12" s="24">
        <v>1.9</v>
      </c>
      <c r="G12" s="24">
        <v>0.182</v>
      </c>
      <c r="H12" s="25">
        <v>0.17</v>
      </c>
      <c r="I12" s="18">
        <f t="shared" si="0"/>
        <v>0</v>
      </c>
      <c r="J12" s="19">
        <f t="shared" si="1"/>
        <v>0</v>
      </c>
      <c r="K12" s="19">
        <f t="shared" si="2"/>
        <v>0</v>
      </c>
      <c r="L12" s="19">
        <f t="shared" si="3"/>
        <v>0</v>
      </c>
      <c r="M12" s="22">
        <f t="shared" si="4"/>
        <v>0</v>
      </c>
    </row>
    <row r="13" spans="1:13" ht="12.75">
      <c r="A13" s="23" t="s">
        <v>22</v>
      </c>
      <c r="B13" s="24"/>
      <c r="C13" s="20">
        <v>0</v>
      </c>
      <c r="D13" s="24">
        <v>0.99</v>
      </c>
      <c r="E13" s="24">
        <v>0.2</v>
      </c>
      <c r="F13" s="24">
        <v>2.38</v>
      </c>
      <c r="G13" s="24">
        <v>0.2</v>
      </c>
      <c r="H13" s="25">
        <v>0.1</v>
      </c>
      <c r="I13" s="18">
        <f t="shared" si="0"/>
        <v>0</v>
      </c>
      <c r="J13" s="19">
        <f t="shared" si="1"/>
        <v>0</v>
      </c>
      <c r="K13" s="19">
        <f t="shared" si="2"/>
        <v>0</v>
      </c>
      <c r="L13" s="19">
        <f t="shared" si="3"/>
        <v>0</v>
      </c>
      <c r="M13" s="22">
        <f t="shared" si="4"/>
        <v>0</v>
      </c>
    </row>
    <row r="14" spans="1:13" ht="12.75">
      <c r="A14" s="23" t="s">
        <v>23</v>
      </c>
      <c r="B14" s="24"/>
      <c r="C14" s="20">
        <v>0</v>
      </c>
      <c r="D14" s="24">
        <v>0.675</v>
      </c>
      <c r="E14" s="24">
        <v>0.15</v>
      </c>
      <c r="F14" s="24">
        <v>1.7</v>
      </c>
      <c r="G14" s="24">
        <v>0.45</v>
      </c>
      <c r="H14" s="25">
        <v>0.14</v>
      </c>
      <c r="I14" s="18">
        <f t="shared" si="0"/>
        <v>0</v>
      </c>
      <c r="J14" s="19">
        <f t="shared" si="1"/>
        <v>0</v>
      </c>
      <c r="K14" s="19">
        <f t="shared" si="2"/>
        <v>0</v>
      </c>
      <c r="L14" s="19">
        <f t="shared" si="3"/>
        <v>0</v>
      </c>
      <c r="M14" s="22">
        <f t="shared" si="4"/>
        <v>0</v>
      </c>
    </row>
    <row r="15" spans="1:13" ht="12.75">
      <c r="A15" s="23" t="s">
        <v>24</v>
      </c>
      <c r="B15" s="24"/>
      <c r="C15" s="20">
        <v>0</v>
      </c>
      <c r="D15" s="24">
        <v>1.2</v>
      </c>
      <c r="E15" s="24">
        <v>0.18</v>
      </c>
      <c r="F15" s="24">
        <v>1.32</v>
      </c>
      <c r="G15" s="24">
        <v>0.12</v>
      </c>
      <c r="H15" s="25">
        <v>0.09</v>
      </c>
      <c r="I15" s="18">
        <f t="shared" si="0"/>
        <v>0</v>
      </c>
      <c r="J15" s="19">
        <f t="shared" si="1"/>
        <v>0</v>
      </c>
      <c r="K15" s="19">
        <f t="shared" si="2"/>
        <v>0</v>
      </c>
      <c r="L15" s="19">
        <f t="shared" si="3"/>
        <v>0</v>
      </c>
      <c r="M15" s="22">
        <f t="shared" si="4"/>
        <v>0</v>
      </c>
    </row>
    <row r="16" spans="1:13" ht="12.75">
      <c r="A16" s="23" t="s">
        <v>25</v>
      </c>
      <c r="B16" s="24"/>
      <c r="C16" s="20">
        <v>0</v>
      </c>
      <c r="D16" s="24">
        <v>0.675</v>
      </c>
      <c r="E16" s="24">
        <v>0.15</v>
      </c>
      <c r="F16" s="24">
        <v>1.7</v>
      </c>
      <c r="G16" s="24">
        <v>0.143</v>
      </c>
      <c r="H16" s="25">
        <v>0.14</v>
      </c>
      <c r="I16" s="18">
        <f t="shared" si="0"/>
        <v>0</v>
      </c>
      <c r="J16" s="19">
        <f t="shared" si="1"/>
        <v>0</v>
      </c>
      <c r="K16" s="19">
        <f t="shared" si="2"/>
        <v>0</v>
      </c>
      <c r="L16" s="19">
        <f t="shared" si="3"/>
        <v>0</v>
      </c>
      <c r="M16" s="22">
        <f t="shared" si="4"/>
        <v>0</v>
      </c>
    </row>
    <row r="17" spans="1:13" ht="12.75">
      <c r="A17" s="23" t="s">
        <v>26</v>
      </c>
      <c r="B17" s="24"/>
      <c r="C17" s="20">
        <v>0</v>
      </c>
      <c r="D17" s="24">
        <v>0.675</v>
      </c>
      <c r="E17" s="24">
        <v>0.15</v>
      </c>
      <c r="F17" s="24">
        <v>1.7</v>
      </c>
      <c r="G17" s="24">
        <v>0.143</v>
      </c>
      <c r="H17" s="25">
        <v>0.14</v>
      </c>
      <c r="I17" s="18">
        <f t="shared" si="0"/>
        <v>0</v>
      </c>
      <c r="J17" s="19">
        <f t="shared" si="1"/>
        <v>0</v>
      </c>
      <c r="K17" s="19">
        <f t="shared" si="2"/>
        <v>0</v>
      </c>
      <c r="L17" s="19">
        <f>B17*C17*G17</f>
        <v>0</v>
      </c>
      <c r="M17" s="22">
        <f t="shared" si="4"/>
        <v>0</v>
      </c>
    </row>
    <row r="18" spans="1:13" ht="13.5" thickBot="1">
      <c r="A18" s="26" t="s">
        <v>27</v>
      </c>
      <c r="B18" s="27"/>
      <c r="C18" s="28">
        <v>0</v>
      </c>
      <c r="D18" s="27">
        <v>0.675</v>
      </c>
      <c r="E18" s="27">
        <v>0.15</v>
      </c>
      <c r="F18" s="27">
        <v>1.7</v>
      </c>
      <c r="G18" s="27">
        <v>0.143</v>
      </c>
      <c r="H18" s="29">
        <v>0.14</v>
      </c>
      <c r="I18" s="18">
        <f t="shared" si="0"/>
        <v>0</v>
      </c>
      <c r="J18" s="19">
        <f t="shared" si="1"/>
        <v>0</v>
      </c>
      <c r="K18" s="19">
        <f t="shared" si="2"/>
        <v>0</v>
      </c>
      <c r="L18" s="19">
        <f>B18*C18*G18</f>
        <v>0</v>
      </c>
      <c r="M18" s="22">
        <f t="shared" si="4"/>
        <v>0</v>
      </c>
    </row>
    <row r="19" spans="1:13" ht="13.5" thickBot="1">
      <c r="A19" s="30" t="s">
        <v>28</v>
      </c>
      <c r="B19" s="19"/>
      <c r="C19" s="31"/>
      <c r="D19" s="31"/>
      <c r="E19" s="32"/>
      <c r="F19" s="32"/>
      <c r="G19" s="32"/>
      <c r="H19" s="32"/>
      <c r="I19" s="32">
        <f>SUM(I3:I18)</f>
        <v>0</v>
      </c>
      <c r="J19" s="32">
        <f>SUM(J3:J18)</f>
        <v>0</v>
      </c>
      <c r="K19" s="32">
        <f>SUM(K3:K18)</f>
        <v>0</v>
      </c>
      <c r="L19" s="32">
        <f>SUM(L3:L18)</f>
        <v>0</v>
      </c>
      <c r="M19" s="33">
        <f>SUM(M3:M18)</f>
        <v>0</v>
      </c>
    </row>
    <row r="20" spans="1:13" ht="14.25" thickBot="1" thickTop="1">
      <c r="A20" s="34" t="s">
        <v>29</v>
      </c>
      <c r="B20" s="19"/>
      <c r="C20" s="31"/>
      <c r="D20" s="31"/>
      <c r="E20" s="32"/>
      <c r="F20" s="32"/>
      <c r="G20" s="32"/>
      <c r="H20" s="32"/>
      <c r="I20" s="32"/>
      <c r="J20" s="32"/>
      <c r="K20" s="32"/>
      <c r="L20" s="32"/>
      <c r="M20" s="35"/>
    </row>
    <row r="21" spans="1:13" ht="13.5" thickTop="1">
      <c r="A21" s="23" t="s">
        <v>30</v>
      </c>
      <c r="B21" s="24"/>
      <c r="C21" s="20">
        <v>0</v>
      </c>
      <c r="D21" s="24">
        <v>0.675</v>
      </c>
      <c r="E21" s="24">
        <v>0.15</v>
      </c>
      <c r="F21" s="24">
        <v>1.7</v>
      </c>
      <c r="G21" s="24">
        <v>0.143</v>
      </c>
      <c r="H21" s="25">
        <v>0.14</v>
      </c>
      <c r="I21" s="18">
        <f aca="true" t="shared" si="5" ref="I21:I32">B21*C21*D21</f>
        <v>0</v>
      </c>
      <c r="J21" s="19">
        <f aca="true" t="shared" si="6" ref="J21:J32">B21*C21*E21</f>
        <v>0</v>
      </c>
      <c r="K21" s="19">
        <f aca="true" t="shared" si="7" ref="K21:K32">B21*C21*F21</f>
        <v>0</v>
      </c>
      <c r="L21" s="19">
        <f aca="true" t="shared" si="8" ref="L21:L32">B21*C21*G21</f>
        <v>0</v>
      </c>
      <c r="M21" s="22">
        <f aca="true" t="shared" si="9" ref="M21:M32">B21*C21*H21</f>
        <v>0</v>
      </c>
    </row>
    <row r="22" spans="1:13" ht="12.75">
      <c r="A22" s="23" t="s">
        <v>31</v>
      </c>
      <c r="B22" s="24"/>
      <c r="C22" s="20">
        <v>0</v>
      </c>
      <c r="D22" s="24">
        <v>0.675</v>
      </c>
      <c r="E22" s="24">
        <v>0.15</v>
      </c>
      <c r="F22" s="24">
        <v>1.7</v>
      </c>
      <c r="G22" s="24">
        <v>0.143</v>
      </c>
      <c r="H22" s="25">
        <v>0.14</v>
      </c>
      <c r="I22" s="18">
        <f t="shared" si="5"/>
        <v>0</v>
      </c>
      <c r="J22" s="19">
        <f t="shared" si="6"/>
        <v>0</v>
      </c>
      <c r="K22" s="19">
        <f t="shared" si="7"/>
        <v>0</v>
      </c>
      <c r="L22" s="19">
        <f t="shared" si="8"/>
        <v>0</v>
      </c>
      <c r="M22" s="22">
        <f t="shared" si="9"/>
        <v>0</v>
      </c>
    </row>
    <row r="23" spans="1:13" ht="12.75">
      <c r="A23" s="23" t="s">
        <v>32</v>
      </c>
      <c r="B23" s="24"/>
      <c r="C23" s="20">
        <v>0</v>
      </c>
      <c r="D23" s="24">
        <v>0.52</v>
      </c>
      <c r="E23" s="24">
        <v>0.17</v>
      </c>
      <c r="F23" s="24">
        <v>1.54</v>
      </c>
      <c r="G23" s="24">
        <v>0.143</v>
      </c>
      <c r="H23" s="25">
        <v>0.093</v>
      </c>
      <c r="I23" s="18">
        <f t="shared" si="5"/>
        <v>0</v>
      </c>
      <c r="J23" s="19">
        <f t="shared" si="6"/>
        <v>0</v>
      </c>
      <c r="K23" s="19">
        <f t="shared" si="7"/>
        <v>0</v>
      </c>
      <c r="L23" s="19">
        <f t="shared" si="8"/>
        <v>0</v>
      </c>
      <c r="M23" s="22">
        <f t="shared" si="9"/>
        <v>0</v>
      </c>
    </row>
    <row r="24" spans="1:13" ht="12.75">
      <c r="A24" s="23" t="s">
        <v>33</v>
      </c>
      <c r="B24" s="24"/>
      <c r="C24" s="20">
        <v>0</v>
      </c>
      <c r="D24" s="24">
        <v>0.675</v>
      </c>
      <c r="E24" s="24">
        <v>0.15</v>
      </c>
      <c r="F24" s="24">
        <v>1.7</v>
      </c>
      <c r="G24" s="24">
        <v>0.45</v>
      </c>
      <c r="H24" s="25">
        <v>0.14</v>
      </c>
      <c r="I24" s="18">
        <f t="shared" si="5"/>
        <v>0</v>
      </c>
      <c r="J24" s="19">
        <f t="shared" si="6"/>
        <v>0</v>
      </c>
      <c r="K24" s="19">
        <f t="shared" si="7"/>
        <v>0</v>
      </c>
      <c r="L24" s="19">
        <f t="shared" si="8"/>
        <v>0</v>
      </c>
      <c r="M24" s="22">
        <f t="shared" si="9"/>
        <v>0</v>
      </c>
    </row>
    <row r="25" spans="1:13" ht="12.75">
      <c r="A25" s="23" t="s">
        <v>34</v>
      </c>
      <c r="B25" s="24"/>
      <c r="C25" s="20">
        <v>0</v>
      </c>
      <c r="D25" s="24">
        <v>0.24</v>
      </c>
      <c r="E25" s="24">
        <v>0.04</v>
      </c>
      <c r="F25" s="24">
        <v>0.4</v>
      </c>
      <c r="G25" s="24">
        <v>0.004</v>
      </c>
      <c r="H25" s="25">
        <v>0.02</v>
      </c>
      <c r="I25" s="18">
        <f t="shared" si="5"/>
        <v>0</v>
      </c>
      <c r="J25" s="19">
        <f t="shared" si="6"/>
        <v>0</v>
      </c>
      <c r="K25" s="19">
        <f t="shared" si="7"/>
        <v>0</v>
      </c>
      <c r="L25" s="19">
        <f t="shared" si="8"/>
        <v>0</v>
      </c>
      <c r="M25" s="22">
        <f t="shared" si="9"/>
        <v>0</v>
      </c>
    </row>
    <row r="26" spans="1:13" ht="12.75">
      <c r="A26" s="23" t="s">
        <v>35</v>
      </c>
      <c r="B26" s="24"/>
      <c r="C26" s="20">
        <v>0</v>
      </c>
      <c r="D26" s="24">
        <v>0.18</v>
      </c>
      <c r="E26" s="24">
        <v>0.053</v>
      </c>
      <c r="F26" s="24">
        <v>0.441</v>
      </c>
      <c r="G26" s="24">
        <v>0.143</v>
      </c>
      <c r="H26" s="25">
        <v>0.031</v>
      </c>
      <c r="I26" s="18">
        <f t="shared" si="5"/>
        <v>0</v>
      </c>
      <c r="J26" s="19">
        <f t="shared" si="6"/>
        <v>0</v>
      </c>
      <c r="K26" s="19">
        <f t="shared" si="7"/>
        <v>0</v>
      </c>
      <c r="L26" s="19">
        <f t="shared" si="8"/>
        <v>0</v>
      </c>
      <c r="M26" s="22">
        <f t="shared" si="9"/>
        <v>0</v>
      </c>
    </row>
    <row r="27" spans="1:13" ht="12.75">
      <c r="A27" s="23" t="s">
        <v>36</v>
      </c>
      <c r="B27" s="24"/>
      <c r="C27" s="20">
        <v>0</v>
      </c>
      <c r="D27" s="24">
        <v>0.18</v>
      </c>
      <c r="E27" s="24">
        <v>0.053</v>
      </c>
      <c r="F27" s="24">
        <v>0.441</v>
      </c>
      <c r="G27" s="24">
        <v>0.143</v>
      </c>
      <c r="H27" s="25">
        <v>0.031</v>
      </c>
      <c r="I27" s="18">
        <f t="shared" si="5"/>
        <v>0</v>
      </c>
      <c r="J27" s="19">
        <f t="shared" si="6"/>
        <v>0</v>
      </c>
      <c r="K27" s="19">
        <f t="shared" si="7"/>
        <v>0</v>
      </c>
      <c r="L27" s="19">
        <f t="shared" si="8"/>
        <v>0</v>
      </c>
      <c r="M27" s="22">
        <f t="shared" si="9"/>
        <v>0</v>
      </c>
    </row>
    <row r="28" spans="1:13" ht="12.75">
      <c r="A28" s="23" t="s">
        <v>37</v>
      </c>
      <c r="B28" s="24"/>
      <c r="C28" s="20">
        <v>0</v>
      </c>
      <c r="D28" s="24">
        <v>0.675</v>
      </c>
      <c r="E28" s="24">
        <v>0.15</v>
      </c>
      <c r="F28" s="24">
        <v>1.7</v>
      </c>
      <c r="G28" s="24">
        <v>0.143</v>
      </c>
      <c r="H28" s="25">
        <v>0.14</v>
      </c>
      <c r="I28" s="18">
        <f t="shared" si="5"/>
        <v>0</v>
      </c>
      <c r="J28" s="19">
        <f t="shared" si="6"/>
        <v>0</v>
      </c>
      <c r="K28" s="19">
        <f t="shared" si="7"/>
        <v>0</v>
      </c>
      <c r="L28" s="19">
        <f t="shared" si="8"/>
        <v>0</v>
      </c>
      <c r="M28" s="22">
        <f t="shared" si="9"/>
        <v>0</v>
      </c>
    </row>
    <row r="29" spans="1:13" ht="12.75">
      <c r="A29" s="23" t="s">
        <v>38</v>
      </c>
      <c r="B29" s="24"/>
      <c r="C29" s="20">
        <v>0</v>
      </c>
      <c r="D29" s="24">
        <v>0.011</v>
      </c>
      <c r="E29" s="24">
        <v>0.002</v>
      </c>
      <c r="F29" s="24">
        <v>0.018</v>
      </c>
      <c r="G29" s="24">
        <v>0.002</v>
      </c>
      <c r="H29" s="25">
        <v>0.002</v>
      </c>
      <c r="I29" s="18">
        <f t="shared" si="5"/>
        <v>0</v>
      </c>
      <c r="J29" s="19">
        <f t="shared" si="6"/>
        <v>0</v>
      </c>
      <c r="K29" s="19">
        <f t="shared" si="7"/>
        <v>0</v>
      </c>
      <c r="L29" s="19">
        <f t="shared" si="8"/>
        <v>0</v>
      </c>
      <c r="M29" s="22">
        <f t="shared" si="9"/>
        <v>0</v>
      </c>
    </row>
    <row r="30" spans="1:13" ht="12.75">
      <c r="A30" s="23" t="s">
        <v>39</v>
      </c>
      <c r="B30" s="24"/>
      <c r="C30" s="20">
        <v>0</v>
      </c>
      <c r="D30" s="24">
        <v>0.55</v>
      </c>
      <c r="E30" s="24">
        <v>0.1</v>
      </c>
      <c r="F30" s="24">
        <v>0.9</v>
      </c>
      <c r="G30" s="24">
        <v>0.1</v>
      </c>
      <c r="H30" s="25">
        <v>0.1</v>
      </c>
      <c r="I30" s="18">
        <f t="shared" si="5"/>
        <v>0</v>
      </c>
      <c r="J30" s="19">
        <f t="shared" si="6"/>
        <v>0</v>
      </c>
      <c r="K30" s="19">
        <f t="shared" si="7"/>
        <v>0</v>
      </c>
      <c r="L30" s="19">
        <f t="shared" si="8"/>
        <v>0</v>
      </c>
      <c r="M30" s="22">
        <f t="shared" si="9"/>
        <v>0</v>
      </c>
    </row>
    <row r="31" spans="1:13" ht="12.75">
      <c r="A31" s="23" t="s">
        <v>40</v>
      </c>
      <c r="B31" s="24"/>
      <c r="C31" s="20">
        <v>0</v>
      </c>
      <c r="D31" s="24">
        <v>0.675</v>
      </c>
      <c r="E31" s="24">
        <v>0.15</v>
      </c>
      <c r="F31" s="24">
        <v>1.7</v>
      </c>
      <c r="G31" s="24">
        <v>0.143</v>
      </c>
      <c r="H31" s="25">
        <v>0.14</v>
      </c>
      <c r="I31" s="18">
        <f t="shared" si="5"/>
        <v>0</v>
      </c>
      <c r="J31" s="19">
        <f t="shared" si="6"/>
        <v>0</v>
      </c>
      <c r="K31" s="19">
        <f t="shared" si="7"/>
        <v>0</v>
      </c>
      <c r="L31" s="19">
        <f t="shared" si="8"/>
        <v>0</v>
      </c>
      <c r="M31" s="22">
        <f t="shared" si="9"/>
        <v>0</v>
      </c>
    </row>
    <row r="32" spans="1:13" ht="12.75">
      <c r="A32" s="23" t="s">
        <v>41</v>
      </c>
      <c r="B32" s="24">
        <v>1</v>
      </c>
      <c r="C32" s="20">
        <v>3</v>
      </c>
      <c r="D32" s="24">
        <v>0.675</v>
      </c>
      <c r="E32" s="24">
        <v>0.15</v>
      </c>
      <c r="F32" s="24">
        <v>1.7</v>
      </c>
      <c r="G32" s="24">
        <v>0.143</v>
      </c>
      <c r="H32" s="25">
        <v>0.14</v>
      </c>
      <c r="I32" s="18">
        <f t="shared" si="5"/>
        <v>2.0250000000000004</v>
      </c>
      <c r="J32" s="19">
        <f t="shared" si="6"/>
        <v>0.44999999999999996</v>
      </c>
      <c r="K32" s="19">
        <f t="shared" si="7"/>
        <v>5.1</v>
      </c>
      <c r="L32" s="19">
        <f t="shared" si="8"/>
        <v>0.42899999999999994</v>
      </c>
      <c r="M32" s="22">
        <f t="shared" si="9"/>
        <v>0.42000000000000004</v>
      </c>
    </row>
    <row r="33" spans="1:13" ht="13.5" thickBot="1">
      <c r="A33" s="18"/>
      <c r="B33" s="36"/>
      <c r="C33" s="37"/>
      <c r="D33" s="36"/>
      <c r="E33" s="36"/>
      <c r="F33" s="36"/>
      <c r="G33" s="36"/>
      <c r="H33" s="38"/>
      <c r="I33" s="39"/>
      <c r="J33" s="36"/>
      <c r="K33" s="36"/>
      <c r="L33" s="36"/>
      <c r="M33" s="40"/>
    </row>
    <row r="34" spans="1:13" ht="13.5" thickBot="1">
      <c r="A34" s="41" t="s">
        <v>42</v>
      </c>
      <c r="B34" s="42"/>
      <c r="C34" s="43"/>
      <c r="D34" s="43"/>
      <c r="E34" s="42"/>
      <c r="F34" s="42"/>
      <c r="G34" s="42"/>
      <c r="H34" s="42"/>
      <c r="I34" s="42">
        <f>SUM(I21:I32)</f>
        <v>2.0250000000000004</v>
      </c>
      <c r="J34" s="42">
        <f>SUM(J21:J32)</f>
        <v>0.44999999999999996</v>
      </c>
      <c r="K34" s="42">
        <f>SUM(K21:K32)</f>
        <v>5.1</v>
      </c>
      <c r="L34" s="42">
        <f>SUM(L21:L32)</f>
        <v>0.42899999999999994</v>
      </c>
      <c r="M34" s="44">
        <f>SUM(M21:M32)</f>
        <v>0.42000000000000004</v>
      </c>
    </row>
    <row r="35" spans="1:13" ht="14.25" thickBot="1" thickTop="1">
      <c r="A35" s="45" t="s">
        <v>43</v>
      </c>
      <c r="B35" s="46"/>
      <c r="C35" s="47"/>
      <c r="D35" s="47"/>
      <c r="E35" s="48"/>
      <c r="F35" s="48"/>
      <c r="G35" s="48"/>
      <c r="H35" s="48"/>
      <c r="I35" s="48">
        <f>SUM(I19+I34)</f>
        <v>2.0250000000000004</v>
      </c>
      <c r="J35" s="48">
        <f>SUM(J19+J34)</f>
        <v>0.44999999999999996</v>
      </c>
      <c r="K35" s="48">
        <f>SUM(K19+K34)</f>
        <v>5.1</v>
      </c>
      <c r="L35" s="48">
        <f>SUM(L19+L34)</f>
        <v>0.42899999999999994</v>
      </c>
      <c r="M35" s="49">
        <f>SUM(M19+M34)</f>
        <v>0.42000000000000004</v>
      </c>
    </row>
    <row r="36" ht="13.5" thickTop="1"/>
    <row r="37" ht="12.75">
      <c r="A37" s="50" t="s">
        <v>44</v>
      </c>
    </row>
    <row r="38" spans="1:6" ht="12.75">
      <c r="A38" s="50" t="s">
        <v>49</v>
      </c>
      <c r="F38" s="50"/>
    </row>
    <row r="39" ht="12.75">
      <c r="A39" s="50" t="s">
        <v>47</v>
      </c>
    </row>
    <row r="40" spans="1:5" ht="12.75">
      <c r="A40" s="50" t="s">
        <v>48</v>
      </c>
      <c r="B40" s="50"/>
      <c r="C40" s="50"/>
      <c r="D40" s="50"/>
      <c r="E40" s="51"/>
    </row>
    <row r="41" ht="12.75">
      <c r="A41" s="50" t="s">
        <v>215</v>
      </c>
    </row>
  </sheetData>
  <sheetProtection/>
  <printOptions horizontalCentered="1"/>
  <pageMargins left="0.75" right="0.75" top="1" bottom="1" header="0.5" footer="0.5"/>
  <pageSetup fitToHeight="1" fitToWidth="1" horizontalDpi="600" verticalDpi="600" orientation="landscape" scale="90" r:id="rId1"/>
  <headerFooter alignWithMargins="0">
    <oddHeader>&amp;C&amp;"Arial,Bold"&amp;12Table A-2
Los Angeles Marine Terminal Construction Equipment</oddHeader>
    <oddFooter>&amp;CA-2</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C20" sqref="C20"/>
    </sheetView>
  </sheetViews>
  <sheetFormatPr defaultColWidth="9.140625" defaultRowHeight="12.75"/>
  <cols>
    <col min="1" max="1" width="19.140625" style="0" customWidth="1"/>
    <col min="3" max="3" width="12.00390625" style="0" customWidth="1"/>
    <col min="4" max="4" width="9.7109375" style="0" customWidth="1"/>
    <col min="5" max="5" width="10.7109375" style="0" customWidth="1"/>
    <col min="7" max="7" width="10.00390625" style="0" customWidth="1"/>
    <col min="10" max="10" width="12.00390625" style="0" customWidth="1"/>
    <col min="11" max="11" width="10.28125" style="0" customWidth="1"/>
    <col min="12" max="12" width="10.57421875" style="0" customWidth="1"/>
  </cols>
  <sheetData>
    <row r="1" spans="4:13" ht="13.5" thickBot="1">
      <c r="D1" s="323" t="s">
        <v>145</v>
      </c>
      <c r="E1" s="324"/>
      <c r="F1" s="324"/>
      <c r="G1" s="324"/>
      <c r="H1" s="324"/>
      <c r="I1" s="324"/>
      <c r="J1" s="324"/>
      <c r="K1" s="324"/>
      <c r="L1" s="324"/>
      <c r="M1" s="331"/>
    </row>
    <row r="2" spans="4:13" ht="13.5" thickBot="1">
      <c r="D2" s="323" t="s">
        <v>1</v>
      </c>
      <c r="E2" s="331"/>
      <c r="F2" s="323" t="s">
        <v>3</v>
      </c>
      <c r="G2" s="324"/>
      <c r="H2" s="324"/>
      <c r="I2" s="324"/>
      <c r="J2" s="324"/>
      <c r="K2" s="323" t="s">
        <v>0</v>
      </c>
      <c r="L2" s="331"/>
      <c r="M2" s="56" t="s">
        <v>2</v>
      </c>
    </row>
    <row r="3" spans="4:13" s="95" customFormat="1" ht="66" customHeight="1" thickBot="1">
      <c r="D3" s="116" t="s">
        <v>53</v>
      </c>
      <c r="E3" s="117" t="s">
        <v>54</v>
      </c>
      <c r="F3" s="116" t="s">
        <v>55</v>
      </c>
      <c r="G3" s="118" t="s">
        <v>54</v>
      </c>
      <c r="H3" s="119" t="s">
        <v>56</v>
      </c>
      <c r="I3" s="119" t="s">
        <v>57</v>
      </c>
      <c r="J3" s="117" t="s">
        <v>58</v>
      </c>
      <c r="K3" s="116" t="s">
        <v>53</v>
      </c>
      <c r="L3" s="117" t="s">
        <v>54</v>
      </c>
      <c r="M3" s="120" t="s">
        <v>59</v>
      </c>
    </row>
    <row r="4" spans="4:13" ht="12.75">
      <c r="D4" s="121">
        <v>10.15</v>
      </c>
      <c r="E4" s="122" t="s">
        <v>63</v>
      </c>
      <c r="F4" s="121">
        <v>1.74</v>
      </c>
      <c r="G4" s="123" t="s">
        <v>63</v>
      </c>
      <c r="H4" s="123" t="s">
        <v>63</v>
      </c>
      <c r="I4" s="123" t="s">
        <v>63</v>
      </c>
      <c r="J4" s="122">
        <v>0.364</v>
      </c>
      <c r="K4" s="121">
        <v>10.22</v>
      </c>
      <c r="L4" s="122" t="s">
        <v>63</v>
      </c>
      <c r="M4" s="124">
        <v>0.75</v>
      </c>
    </row>
    <row r="5" spans="4:13" ht="12.75">
      <c r="D5" s="125">
        <v>10.15</v>
      </c>
      <c r="E5" s="87" t="s">
        <v>63</v>
      </c>
      <c r="F5" s="125">
        <v>1.74</v>
      </c>
      <c r="G5" s="91" t="s">
        <v>63</v>
      </c>
      <c r="H5" s="91" t="s">
        <v>63</v>
      </c>
      <c r="I5" s="91" t="s">
        <v>63</v>
      </c>
      <c r="J5" s="87">
        <v>0.364</v>
      </c>
      <c r="K5" s="125">
        <v>10.22</v>
      </c>
      <c r="L5" s="87" t="s">
        <v>63</v>
      </c>
      <c r="M5" s="126">
        <v>0.75</v>
      </c>
    </row>
    <row r="6" spans="4:13" ht="12.75">
      <c r="D6" s="125">
        <v>10.15</v>
      </c>
      <c r="E6" s="87" t="s">
        <v>63</v>
      </c>
      <c r="F6" s="125">
        <v>1.74</v>
      </c>
      <c r="G6" s="91" t="s">
        <v>63</v>
      </c>
      <c r="H6" s="91" t="s">
        <v>63</v>
      </c>
      <c r="I6" s="91" t="s">
        <v>63</v>
      </c>
      <c r="J6" s="87">
        <v>0.364</v>
      </c>
      <c r="K6" s="125">
        <v>10.22</v>
      </c>
      <c r="L6" s="87" t="s">
        <v>63</v>
      </c>
      <c r="M6" s="126">
        <v>0.75</v>
      </c>
    </row>
    <row r="7" spans="4:13" ht="13.5" thickBot="1">
      <c r="D7" s="127">
        <v>10.15</v>
      </c>
      <c r="E7" s="128" t="s">
        <v>63</v>
      </c>
      <c r="F7" s="127">
        <v>1.74</v>
      </c>
      <c r="G7" s="28" t="s">
        <v>63</v>
      </c>
      <c r="H7" s="28" t="s">
        <v>63</v>
      </c>
      <c r="I7" s="28" t="s">
        <v>63</v>
      </c>
      <c r="J7" s="128">
        <v>0.364</v>
      </c>
      <c r="K7" s="127">
        <v>10.22</v>
      </c>
      <c r="L7" s="128" t="s">
        <v>63</v>
      </c>
      <c r="M7" s="129">
        <v>0.75</v>
      </c>
    </row>
    <row r="8" ht="13.5" thickBot="1"/>
    <row r="9" spans="4:13" ht="13.5" thickBot="1">
      <c r="D9" s="323" t="s">
        <v>146</v>
      </c>
      <c r="E9" s="324"/>
      <c r="F9" s="324"/>
      <c r="G9" s="324"/>
      <c r="H9" s="324"/>
      <c r="I9" s="324"/>
      <c r="J9" s="324"/>
      <c r="K9" s="324"/>
      <c r="L9" s="324"/>
      <c r="M9" s="331"/>
    </row>
    <row r="10" spans="1:13" ht="39.75" thickBot="1">
      <c r="A10" s="77" t="s">
        <v>147</v>
      </c>
      <c r="B10" s="77" t="s">
        <v>148</v>
      </c>
      <c r="C10" s="62" t="s">
        <v>149</v>
      </c>
      <c r="D10" s="382" t="s">
        <v>150</v>
      </c>
      <c r="E10" s="383"/>
      <c r="F10" s="75" t="s">
        <v>151</v>
      </c>
      <c r="G10" s="130"/>
      <c r="H10" s="131"/>
      <c r="I10" s="132"/>
      <c r="J10" s="71" t="s">
        <v>152</v>
      </c>
      <c r="K10" s="77" t="s">
        <v>153</v>
      </c>
      <c r="L10" s="133"/>
      <c r="M10" s="134" t="s">
        <v>2</v>
      </c>
    </row>
    <row r="11" spans="1:13" ht="12.75">
      <c r="A11" s="135" t="s">
        <v>154</v>
      </c>
      <c r="B11" s="136"/>
      <c r="C11" s="136"/>
      <c r="D11" s="384">
        <f>$C11*D4</f>
        <v>0</v>
      </c>
      <c r="E11" s="385"/>
      <c r="F11" s="137">
        <f>$C11*F4</f>
        <v>0</v>
      </c>
      <c r="G11" s="104"/>
      <c r="H11" s="24"/>
      <c r="I11" s="96"/>
      <c r="J11" s="138">
        <f aca="true" t="shared" si="0" ref="J11:K14">$C11*J4</f>
        <v>0</v>
      </c>
      <c r="K11" s="138">
        <f t="shared" si="0"/>
        <v>0</v>
      </c>
      <c r="L11" s="139"/>
      <c r="M11" s="140">
        <f>$C11*M4</f>
        <v>0</v>
      </c>
    </row>
    <row r="12" spans="1:13" ht="12.75">
      <c r="A12" s="141" t="s">
        <v>155</v>
      </c>
      <c r="B12" s="142">
        <v>2.2</v>
      </c>
      <c r="C12" s="142">
        <f>34*2</f>
        <v>68</v>
      </c>
      <c r="D12" s="369">
        <f>$C12*D5</f>
        <v>690.2</v>
      </c>
      <c r="E12" s="367"/>
      <c r="F12" s="126">
        <f>$C12*F5</f>
        <v>118.32</v>
      </c>
      <c r="G12" s="104"/>
      <c r="H12" s="24"/>
      <c r="I12" s="96"/>
      <c r="J12" s="143">
        <f t="shared" si="0"/>
        <v>24.752</v>
      </c>
      <c r="K12" s="143">
        <f t="shared" si="0"/>
        <v>694.96</v>
      </c>
      <c r="L12" s="144"/>
      <c r="M12" s="145">
        <f>$C12*M5</f>
        <v>51</v>
      </c>
    </row>
    <row r="13" spans="1:13" ht="12.75">
      <c r="A13" s="141" t="s">
        <v>156</v>
      </c>
      <c r="B13" s="142">
        <v>3.7</v>
      </c>
      <c r="C13" s="142">
        <f>62*2</f>
        <v>124</v>
      </c>
      <c r="D13" s="369">
        <f>$C13*D6</f>
        <v>1258.6000000000001</v>
      </c>
      <c r="E13" s="367"/>
      <c r="F13" s="126">
        <f>$C13*F6</f>
        <v>215.76</v>
      </c>
      <c r="G13" s="104"/>
      <c r="H13" s="24"/>
      <c r="I13" s="96"/>
      <c r="J13" s="143">
        <f t="shared" si="0"/>
        <v>45.135999999999996</v>
      </c>
      <c r="K13" s="143">
        <f t="shared" si="0"/>
        <v>1267.28</v>
      </c>
      <c r="L13" s="144"/>
      <c r="M13" s="145">
        <f>$C13*M6</f>
        <v>93</v>
      </c>
    </row>
    <row r="14" spans="1:13" ht="13.5" thickBot="1">
      <c r="A14" s="146" t="s">
        <v>157</v>
      </c>
      <c r="B14" s="147">
        <v>2.3</v>
      </c>
      <c r="C14" s="147">
        <f>116*2</f>
        <v>232</v>
      </c>
      <c r="D14" s="386">
        <f>$C14*D7</f>
        <v>2354.8</v>
      </c>
      <c r="E14" s="387"/>
      <c r="F14" s="148">
        <f>$C14*F7</f>
        <v>403.68</v>
      </c>
      <c r="G14" s="104"/>
      <c r="H14" s="24"/>
      <c r="I14" s="96"/>
      <c r="J14" s="149">
        <f t="shared" si="0"/>
        <v>84.448</v>
      </c>
      <c r="K14" s="149">
        <f t="shared" si="0"/>
        <v>2371.04</v>
      </c>
      <c r="L14" s="144"/>
      <c r="M14" s="150">
        <f>$C14*M7</f>
        <v>174</v>
      </c>
    </row>
    <row r="15" spans="1:13" ht="13.5" thickBot="1">
      <c r="A15" s="380" t="s">
        <v>140</v>
      </c>
      <c r="B15" s="380"/>
      <c r="C15" s="381"/>
      <c r="D15" s="378">
        <f>SUM(D11:D14)</f>
        <v>4303.6</v>
      </c>
      <c r="E15" s="379"/>
      <c r="F15" s="66">
        <f>SUM(F11:F14)</f>
        <v>737.76</v>
      </c>
      <c r="G15" s="151"/>
      <c r="H15" s="27"/>
      <c r="I15" s="152"/>
      <c r="J15" s="153">
        <f>SUM(J11:J14)</f>
        <v>154.33599999999998</v>
      </c>
      <c r="K15" s="83">
        <f>SUM(K11:K14)</f>
        <v>4333.28</v>
      </c>
      <c r="L15" s="146"/>
      <c r="M15" s="154">
        <f>SUM(M11:M14)</f>
        <v>318</v>
      </c>
    </row>
    <row r="16" ht="13.5" thickBot="1"/>
    <row r="17" spans="1:9" ht="12.75">
      <c r="A17" s="78"/>
      <c r="B17" s="155"/>
      <c r="C17" s="155"/>
      <c r="D17" s="131" t="s">
        <v>158</v>
      </c>
      <c r="E17" s="131" t="s">
        <v>159</v>
      </c>
      <c r="F17" s="131" t="s">
        <v>160</v>
      </c>
      <c r="G17" s="132" t="s">
        <v>161</v>
      </c>
      <c r="I17" s="52"/>
    </row>
    <row r="18" spans="1:9" ht="13.5" thickBot="1">
      <c r="A18" s="73" t="s">
        <v>162</v>
      </c>
      <c r="B18" s="156"/>
      <c r="C18" s="156"/>
      <c r="D18" s="157">
        <f>D15/453.6</f>
        <v>9.487654320987655</v>
      </c>
      <c r="E18" s="157">
        <f>(F15+J15)/453.6</f>
        <v>1.9667019400352732</v>
      </c>
      <c r="F18" s="157">
        <f>K15/453.6</f>
        <v>9.553086419753086</v>
      </c>
      <c r="G18" s="158">
        <f>M15/453.6</f>
        <v>0.701058201058201</v>
      </c>
      <c r="I18" s="52"/>
    </row>
  </sheetData>
  <sheetProtection/>
  <mergeCells count="12">
    <mergeCell ref="D15:E15"/>
    <mergeCell ref="D9:M9"/>
    <mergeCell ref="D1:M1"/>
    <mergeCell ref="A15:C15"/>
    <mergeCell ref="D2:E2"/>
    <mergeCell ref="F2:J2"/>
    <mergeCell ref="K2:L2"/>
    <mergeCell ref="D10:E10"/>
    <mergeCell ref="D11:E11"/>
    <mergeCell ref="D12:E12"/>
    <mergeCell ref="D13:E13"/>
    <mergeCell ref="D14:E14"/>
  </mergeCells>
  <printOptions horizontalCentered="1"/>
  <pageMargins left="0.75" right="0.75" top="1" bottom="1" header="0.5" footer="0.5"/>
  <pageSetup fitToHeight="1" fitToWidth="1" horizontalDpi="600" verticalDpi="600" orientation="landscape" scale="86" r:id="rId1"/>
  <headerFooter alignWithMargins="0">
    <oddHeader>&amp;C&amp;"Arial,Bold"&amp;12Table A-21
Estimated Emissions from Truck Transport of Ethanol</oddHeader>
    <oddFooter>&amp;CA-21</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20" sqref="C20"/>
    </sheetView>
  </sheetViews>
  <sheetFormatPr defaultColWidth="9.140625" defaultRowHeight="12.75"/>
  <cols>
    <col min="1" max="1" width="25.57421875" style="0" customWidth="1"/>
    <col min="3" max="3" width="13.140625" style="0" customWidth="1"/>
    <col min="4" max="4" width="11.28125" style="0" customWidth="1"/>
    <col min="5" max="5" width="12.8515625" style="0" customWidth="1"/>
    <col min="6" max="6" width="10.57421875" style="0" customWidth="1"/>
  </cols>
  <sheetData>
    <row r="1" spans="1:8" ht="26.25">
      <c r="A1" s="208" t="s">
        <v>264</v>
      </c>
      <c r="B1" s="184" t="s">
        <v>265</v>
      </c>
      <c r="C1" s="184" t="s">
        <v>266</v>
      </c>
      <c r="D1" s="184" t="s">
        <v>267</v>
      </c>
      <c r="E1" s="184" t="s">
        <v>268</v>
      </c>
      <c r="F1" s="184" t="s">
        <v>269</v>
      </c>
      <c r="G1" s="184" t="s">
        <v>270</v>
      </c>
      <c r="H1" s="209" t="s">
        <v>271</v>
      </c>
    </row>
    <row r="2" spans="1:8" ht="12.75">
      <c r="A2" s="185" t="s">
        <v>272</v>
      </c>
      <c r="B2" s="91">
        <v>146</v>
      </c>
      <c r="C2" s="24" t="s">
        <v>91</v>
      </c>
      <c r="D2" s="24">
        <v>11436.27</v>
      </c>
      <c r="E2" s="24" t="s">
        <v>96</v>
      </c>
      <c r="F2" s="24">
        <v>8453.41</v>
      </c>
      <c r="G2" s="24">
        <f aca="true" t="shared" si="0" ref="G2:G8">F2-D2</f>
        <v>-2982.8600000000006</v>
      </c>
      <c r="H2" s="210">
        <f aca="true" t="shared" si="1" ref="H2:H8">G2/365</f>
        <v>-8.172219178082193</v>
      </c>
    </row>
    <row r="3" spans="1:8" ht="12.75">
      <c r="A3" s="185" t="s">
        <v>272</v>
      </c>
      <c r="B3" s="91">
        <v>169</v>
      </c>
      <c r="C3" s="24" t="s">
        <v>96</v>
      </c>
      <c r="D3" s="24">
        <v>9083.31</v>
      </c>
      <c r="E3" s="24" t="s">
        <v>96</v>
      </c>
      <c r="F3" s="24">
        <v>9094.89</v>
      </c>
      <c r="G3" s="24">
        <f t="shared" si="0"/>
        <v>11.579999999999927</v>
      </c>
      <c r="H3" s="210">
        <f t="shared" si="1"/>
        <v>0.031726027397260076</v>
      </c>
    </row>
    <row r="4" spans="1:8" ht="12.75">
      <c r="A4" s="185" t="s">
        <v>272</v>
      </c>
      <c r="B4" s="91">
        <v>170</v>
      </c>
      <c r="C4" s="24" t="s">
        <v>91</v>
      </c>
      <c r="D4" s="24">
        <v>12417.05</v>
      </c>
      <c r="E4" s="24" t="s">
        <v>96</v>
      </c>
      <c r="F4" s="24">
        <v>8913.74</v>
      </c>
      <c r="G4" s="24">
        <f t="shared" si="0"/>
        <v>-3503.3099999999995</v>
      </c>
      <c r="H4" s="210">
        <f t="shared" si="1"/>
        <v>-9.598109589041094</v>
      </c>
    </row>
    <row r="5" spans="1:8" ht="12.75">
      <c r="A5" s="185" t="s">
        <v>272</v>
      </c>
      <c r="B5" s="91">
        <v>204</v>
      </c>
      <c r="C5" s="24" t="s">
        <v>91</v>
      </c>
      <c r="D5" s="24">
        <v>11452.98</v>
      </c>
      <c r="E5" s="24" t="s">
        <v>98</v>
      </c>
      <c r="F5" s="24">
        <v>2839.42</v>
      </c>
      <c r="G5" s="24">
        <f t="shared" si="0"/>
        <v>-8613.56</v>
      </c>
      <c r="H5" s="210">
        <f t="shared" si="1"/>
        <v>-23.598794520547944</v>
      </c>
    </row>
    <row r="6" spans="1:8" ht="12.75">
      <c r="A6" s="185" t="s">
        <v>272</v>
      </c>
      <c r="B6" s="91">
        <v>206</v>
      </c>
      <c r="C6" s="24" t="s">
        <v>91</v>
      </c>
      <c r="D6" s="24">
        <v>11692</v>
      </c>
      <c r="E6" s="24" t="s">
        <v>98</v>
      </c>
      <c r="F6" s="24">
        <v>2837.58</v>
      </c>
      <c r="G6" s="24">
        <f t="shared" si="0"/>
        <v>-8854.42</v>
      </c>
      <c r="H6" s="210">
        <f t="shared" si="1"/>
        <v>-24.25868493150685</v>
      </c>
    </row>
    <row r="7" spans="1:8" ht="12.75">
      <c r="A7" s="185" t="s">
        <v>273</v>
      </c>
      <c r="B7" s="91">
        <v>378</v>
      </c>
      <c r="C7" s="24" t="s">
        <v>91</v>
      </c>
      <c r="D7" s="24">
        <v>10948.01</v>
      </c>
      <c r="E7" s="24" t="s">
        <v>98</v>
      </c>
      <c r="F7" s="24">
        <v>2797.07</v>
      </c>
      <c r="G7" s="24">
        <f t="shared" si="0"/>
        <v>-8150.9400000000005</v>
      </c>
      <c r="H7" s="210">
        <f t="shared" si="1"/>
        <v>-22.331342465753426</v>
      </c>
    </row>
    <row r="8" spans="1:8" ht="13.5" thickBot="1">
      <c r="A8" s="211" t="s">
        <v>154</v>
      </c>
      <c r="B8" s="28">
        <v>3893</v>
      </c>
      <c r="C8" s="212" t="s">
        <v>209</v>
      </c>
      <c r="D8" s="28">
        <v>500</v>
      </c>
      <c r="E8" s="212" t="s">
        <v>98</v>
      </c>
      <c r="F8" s="28">
        <v>1200</v>
      </c>
      <c r="G8" s="28">
        <f t="shared" si="0"/>
        <v>700</v>
      </c>
      <c r="H8" s="213">
        <f t="shared" si="1"/>
        <v>1.917808219178082</v>
      </c>
    </row>
    <row r="9" spans="1:8" ht="13.5" thickBot="1">
      <c r="A9" s="73" t="s">
        <v>140</v>
      </c>
      <c r="B9" s="156"/>
      <c r="C9" s="156"/>
      <c r="D9" s="214">
        <f>SUM(D2:D8)</f>
        <v>67529.62</v>
      </c>
      <c r="E9" s="156"/>
      <c r="F9" s="214">
        <f>SUM(F2:F8)</f>
        <v>36136.11</v>
      </c>
      <c r="G9" s="156"/>
      <c r="H9" s="171"/>
    </row>
    <row r="10" spans="1:8" ht="12.75">
      <c r="A10" s="98" t="s">
        <v>106</v>
      </c>
      <c r="C10" s="52"/>
      <c r="D10" s="52"/>
      <c r="E10" s="52"/>
      <c r="F10" s="52"/>
      <c r="G10" s="98">
        <f>F9-D9</f>
        <v>-31393.509999999995</v>
      </c>
      <c r="H10" s="98">
        <f>G10/365</f>
        <v>-86.00961643835615</v>
      </c>
    </row>
  </sheetData>
  <sheetProtection/>
  <printOptions horizontalCentered="1"/>
  <pageMargins left="0.75" right="0.75" top="1.5" bottom="1" header="0.5" footer="0.5"/>
  <pageSetup fitToHeight="1" fitToWidth="1" horizontalDpi="600" verticalDpi="600" orientation="landscape" r:id="rId1"/>
  <headerFooter alignWithMargins="0">
    <oddHeader>&amp;C&amp;"Arial,Bold"&amp;12Table A-22
Total VOC Emissions from Project Tanks
 at Los Angeles Refinery, Los Angeles Marine Terminal, and Los Angeles Terminal</oddHeader>
    <oddFooter>&amp;CA-22</oddFooter>
  </headerFooter>
</worksheet>
</file>

<file path=xl/worksheets/sheet22.xml><?xml version="1.0" encoding="utf-8"?>
<worksheet xmlns="http://schemas.openxmlformats.org/spreadsheetml/2006/main" xmlns:r="http://schemas.openxmlformats.org/officeDocument/2006/relationships">
  <dimension ref="A1:F32"/>
  <sheetViews>
    <sheetView zoomScalePageLayoutView="0" workbookViewId="0" topLeftCell="A23">
      <selection activeCell="C20" sqref="C20"/>
    </sheetView>
  </sheetViews>
  <sheetFormatPr defaultColWidth="9.140625" defaultRowHeight="12.75"/>
  <cols>
    <col min="1" max="1" width="27.00390625" style="0" customWidth="1"/>
    <col min="2" max="2" width="20.00390625" style="0" customWidth="1"/>
    <col min="5" max="5" width="9.8515625" style="0" customWidth="1"/>
    <col min="6" max="6" width="8.140625" style="0" customWidth="1"/>
  </cols>
  <sheetData>
    <row r="1" spans="1:6" ht="26.25">
      <c r="A1" s="183" t="s">
        <v>274</v>
      </c>
      <c r="B1" s="184" t="s">
        <v>275</v>
      </c>
      <c r="C1" s="184" t="s">
        <v>276</v>
      </c>
      <c r="D1" s="184" t="s">
        <v>277</v>
      </c>
      <c r="E1" s="184" t="s">
        <v>269</v>
      </c>
      <c r="F1" s="215" t="s">
        <v>278</v>
      </c>
    </row>
    <row r="2" spans="1:6" ht="12.75">
      <c r="A2" s="388" t="s">
        <v>279</v>
      </c>
      <c r="B2" s="24" t="s">
        <v>280</v>
      </c>
      <c r="C2" s="24">
        <v>0</v>
      </c>
      <c r="D2" s="24">
        <v>104</v>
      </c>
      <c r="E2" s="24">
        <v>0</v>
      </c>
      <c r="F2" s="210"/>
    </row>
    <row r="3" spans="1:6" ht="12.75">
      <c r="A3" s="389"/>
      <c r="B3" s="24" t="s">
        <v>281</v>
      </c>
      <c r="C3" s="24">
        <v>-27</v>
      </c>
      <c r="D3" s="24">
        <v>19</v>
      </c>
      <c r="E3" s="24">
        <v>-513</v>
      </c>
      <c r="F3" s="210"/>
    </row>
    <row r="4" spans="1:6" ht="12.75">
      <c r="A4" s="216"/>
      <c r="B4" s="24" t="s">
        <v>282</v>
      </c>
      <c r="C4" s="24">
        <v>-83</v>
      </c>
      <c r="D4" s="24">
        <v>1.5</v>
      </c>
      <c r="E4" s="24">
        <v>-124.5</v>
      </c>
      <c r="F4" s="210"/>
    </row>
    <row r="5" spans="1:6" ht="12.75">
      <c r="A5" s="216"/>
      <c r="B5" s="217" t="s">
        <v>283</v>
      </c>
      <c r="C5" s="24">
        <v>4</v>
      </c>
      <c r="D5" s="24">
        <v>23</v>
      </c>
      <c r="E5" s="24">
        <v>92</v>
      </c>
      <c r="F5" s="210"/>
    </row>
    <row r="6" spans="1:6" ht="12.75">
      <c r="A6" s="216"/>
      <c r="B6" s="24" t="s">
        <v>284</v>
      </c>
      <c r="C6" s="24">
        <v>0</v>
      </c>
      <c r="D6" s="24">
        <v>80</v>
      </c>
      <c r="E6" s="24">
        <v>0</v>
      </c>
      <c r="F6" s="210"/>
    </row>
    <row r="7" spans="1:6" ht="12.75">
      <c r="A7" s="218"/>
      <c r="B7" s="24" t="s">
        <v>285</v>
      </c>
      <c r="C7" s="24">
        <v>-13</v>
      </c>
      <c r="D7" s="24">
        <v>3</v>
      </c>
      <c r="E7" s="24">
        <v>-39</v>
      </c>
      <c r="F7" s="210">
        <f>SUM(E2:E7)</f>
        <v>-584.5</v>
      </c>
    </row>
    <row r="8" spans="1:6" ht="12.75">
      <c r="A8" s="219" t="s">
        <v>273</v>
      </c>
      <c r="B8" s="24" t="s">
        <v>280</v>
      </c>
      <c r="C8" s="24">
        <v>2</v>
      </c>
      <c r="D8" s="24">
        <v>104</v>
      </c>
      <c r="E8" s="24">
        <v>208</v>
      </c>
      <c r="F8" s="210"/>
    </row>
    <row r="9" spans="1:6" ht="12.75">
      <c r="A9" s="216"/>
      <c r="B9" s="24" t="s">
        <v>281</v>
      </c>
      <c r="C9" s="24">
        <v>-15</v>
      </c>
      <c r="D9" s="24">
        <v>19</v>
      </c>
      <c r="E9" s="24">
        <v>-285</v>
      </c>
      <c r="F9" s="210"/>
    </row>
    <row r="10" spans="1:6" ht="12.75">
      <c r="A10" s="216"/>
      <c r="B10" s="24" t="s">
        <v>282</v>
      </c>
      <c r="C10" s="24">
        <v>-35</v>
      </c>
      <c r="D10" s="24">
        <v>1.5</v>
      </c>
      <c r="E10" s="24">
        <v>-52.5</v>
      </c>
      <c r="F10" s="210"/>
    </row>
    <row r="11" spans="1:6" ht="12.75">
      <c r="A11" s="216"/>
      <c r="B11" s="24" t="s">
        <v>284</v>
      </c>
      <c r="C11" s="24">
        <v>-2</v>
      </c>
      <c r="D11" s="24">
        <v>80</v>
      </c>
      <c r="E11" s="24">
        <v>-160</v>
      </c>
      <c r="F11" s="210"/>
    </row>
    <row r="12" spans="1:6" ht="12.75">
      <c r="A12" s="216"/>
      <c r="B12" s="24" t="s">
        <v>285</v>
      </c>
      <c r="C12" s="24">
        <v>-61</v>
      </c>
      <c r="D12" s="24">
        <v>3</v>
      </c>
      <c r="E12" s="24">
        <v>-183</v>
      </c>
      <c r="F12" s="210"/>
    </row>
    <row r="13" spans="1:6" ht="12.75">
      <c r="A13" s="218"/>
      <c r="B13" s="24" t="s">
        <v>286</v>
      </c>
      <c r="C13" s="24">
        <v>0</v>
      </c>
      <c r="D13" s="24">
        <v>23</v>
      </c>
      <c r="E13" s="24">
        <v>0</v>
      </c>
      <c r="F13" s="210">
        <f>SUM(E8:E13)</f>
        <v>-472.5</v>
      </c>
    </row>
    <row r="14" spans="1:6" ht="12.75">
      <c r="A14" s="219" t="s">
        <v>154</v>
      </c>
      <c r="B14" s="24" t="s">
        <v>280</v>
      </c>
      <c r="C14" s="24">
        <v>6</v>
      </c>
      <c r="D14" s="24">
        <v>104</v>
      </c>
      <c r="E14" s="24">
        <v>624</v>
      </c>
      <c r="F14" s="210"/>
    </row>
    <row r="15" spans="1:6" ht="12.75">
      <c r="A15" s="216"/>
      <c r="B15" s="24" t="s">
        <v>281</v>
      </c>
      <c r="C15" s="24">
        <v>19</v>
      </c>
      <c r="D15" s="24">
        <v>19</v>
      </c>
      <c r="E15" s="24">
        <v>361</v>
      </c>
      <c r="F15" s="210"/>
    </row>
    <row r="16" spans="1:6" ht="12.75">
      <c r="A16" s="216"/>
      <c r="B16" s="24" t="s">
        <v>282</v>
      </c>
      <c r="C16" s="24">
        <v>393</v>
      </c>
      <c r="D16" s="24">
        <v>1.5</v>
      </c>
      <c r="E16" s="24">
        <v>589.5</v>
      </c>
      <c r="F16" s="210"/>
    </row>
    <row r="17" spans="1:6" ht="12.75">
      <c r="A17" s="216"/>
      <c r="B17" s="24" t="s">
        <v>287</v>
      </c>
      <c r="C17" s="24">
        <v>2</v>
      </c>
      <c r="D17" s="24"/>
      <c r="E17" s="24">
        <v>0</v>
      </c>
      <c r="F17" s="210"/>
    </row>
    <row r="18" spans="1:6" ht="12.75">
      <c r="A18" s="216"/>
      <c r="B18" s="24" t="s">
        <v>284</v>
      </c>
      <c r="C18" s="24">
        <v>-1</v>
      </c>
      <c r="D18" s="24">
        <v>80</v>
      </c>
      <c r="E18" s="24">
        <v>-80</v>
      </c>
      <c r="F18" s="210"/>
    </row>
    <row r="19" spans="1:6" ht="12.75">
      <c r="A19" s="218"/>
      <c r="B19" s="24" t="s">
        <v>285</v>
      </c>
      <c r="C19" s="24">
        <v>-3</v>
      </c>
      <c r="D19" s="24">
        <v>3</v>
      </c>
      <c r="E19" s="24">
        <v>-9</v>
      </c>
      <c r="F19" s="210">
        <f>SUM(E14:E19)</f>
        <v>1485.5</v>
      </c>
    </row>
    <row r="20" spans="1:6" ht="12.75">
      <c r="A20" s="219" t="s">
        <v>288</v>
      </c>
      <c r="B20" s="24" t="s">
        <v>280</v>
      </c>
      <c r="C20" s="24"/>
      <c r="D20" s="24">
        <v>104</v>
      </c>
      <c r="E20" s="24">
        <v>0</v>
      </c>
      <c r="F20" s="210"/>
    </row>
    <row r="21" spans="1:6" ht="12.75">
      <c r="A21" s="216"/>
      <c r="B21" s="24" t="s">
        <v>281</v>
      </c>
      <c r="C21" s="24">
        <v>9</v>
      </c>
      <c r="D21" s="24">
        <v>19</v>
      </c>
      <c r="E21" s="24">
        <v>171</v>
      </c>
      <c r="F21" s="210"/>
    </row>
    <row r="22" spans="1:6" ht="12.75">
      <c r="A22" s="216"/>
      <c r="B22" s="24" t="s">
        <v>282</v>
      </c>
      <c r="C22" s="24">
        <v>0</v>
      </c>
      <c r="D22" s="24">
        <v>1.5</v>
      </c>
      <c r="E22" s="24">
        <v>0</v>
      </c>
      <c r="F22" s="210"/>
    </row>
    <row r="23" spans="1:6" ht="12.75">
      <c r="A23" s="216"/>
      <c r="B23" s="24" t="s">
        <v>289</v>
      </c>
      <c r="C23" s="24"/>
      <c r="D23" s="24">
        <v>80</v>
      </c>
      <c r="E23" s="24">
        <v>0</v>
      </c>
      <c r="F23" s="210"/>
    </row>
    <row r="24" spans="1:6" ht="12.75">
      <c r="A24" s="218"/>
      <c r="B24" s="24" t="s">
        <v>285</v>
      </c>
      <c r="C24" s="24">
        <v>-9</v>
      </c>
      <c r="D24" s="24">
        <v>3</v>
      </c>
      <c r="E24" s="24">
        <v>-27</v>
      </c>
      <c r="F24" s="210">
        <f>SUM(E20:E24)</f>
        <v>144</v>
      </c>
    </row>
    <row r="25" spans="1:6" ht="12.75">
      <c r="A25" s="219" t="s">
        <v>156</v>
      </c>
      <c r="B25" s="24" t="s">
        <v>280</v>
      </c>
      <c r="C25" s="24">
        <v>3</v>
      </c>
      <c r="D25" s="24">
        <v>104</v>
      </c>
      <c r="E25" s="24">
        <v>312</v>
      </c>
      <c r="F25" s="210"/>
    </row>
    <row r="26" spans="1:6" ht="12.75">
      <c r="A26" s="216"/>
      <c r="B26" s="24" t="s">
        <v>281</v>
      </c>
      <c r="C26" s="24">
        <v>42</v>
      </c>
      <c r="D26" s="24">
        <v>19</v>
      </c>
      <c r="E26" s="24">
        <v>798</v>
      </c>
      <c r="F26" s="210"/>
    </row>
    <row r="27" spans="1:6" ht="12.75">
      <c r="A27" s="216"/>
      <c r="B27" s="24" t="s">
        <v>282</v>
      </c>
      <c r="C27" s="24">
        <v>147</v>
      </c>
      <c r="D27" s="24">
        <v>1.5</v>
      </c>
      <c r="E27" s="24">
        <v>220.5</v>
      </c>
      <c r="F27" s="210"/>
    </row>
    <row r="28" spans="1:6" ht="12.75">
      <c r="A28" s="216"/>
      <c r="B28" s="24" t="s">
        <v>284</v>
      </c>
      <c r="C28" s="24"/>
      <c r="D28" s="24">
        <v>80</v>
      </c>
      <c r="E28" s="24">
        <v>0</v>
      </c>
      <c r="F28" s="210"/>
    </row>
    <row r="29" spans="1:6" ht="12.75">
      <c r="A29" s="216"/>
      <c r="B29" s="217" t="s">
        <v>283</v>
      </c>
      <c r="C29" s="24">
        <v>11</v>
      </c>
      <c r="D29" s="24">
        <v>23</v>
      </c>
      <c r="E29" s="24">
        <v>253</v>
      </c>
      <c r="F29" s="210"/>
    </row>
    <row r="30" spans="1:6" ht="12.75">
      <c r="A30" s="216"/>
      <c r="B30" s="24" t="s">
        <v>287</v>
      </c>
      <c r="C30" s="24">
        <v>-9</v>
      </c>
      <c r="D30" s="24"/>
      <c r="E30" s="24">
        <v>0</v>
      </c>
      <c r="F30" s="210"/>
    </row>
    <row r="31" spans="1:6" ht="12.75">
      <c r="A31" s="218"/>
      <c r="B31" s="24" t="s">
        <v>290</v>
      </c>
      <c r="C31" s="24">
        <v>1</v>
      </c>
      <c r="D31" s="24"/>
      <c r="E31" s="24">
        <v>0</v>
      </c>
      <c r="F31" s="210">
        <f>SUM(E25:E31)</f>
        <v>1583.5</v>
      </c>
    </row>
    <row r="32" spans="1:6" ht="13.5" thickBot="1">
      <c r="A32" s="211" t="s">
        <v>291</v>
      </c>
      <c r="B32" s="27"/>
      <c r="C32" s="27"/>
      <c r="D32" s="27"/>
      <c r="E32" s="27">
        <f>SUM(E2:E24)</f>
        <v>572.5</v>
      </c>
      <c r="F32" s="152">
        <f>SUM(F1:F24)</f>
        <v>572.5</v>
      </c>
    </row>
  </sheetData>
  <sheetProtection/>
  <mergeCells count="1">
    <mergeCell ref="A2:A3"/>
  </mergeCells>
  <printOptions/>
  <pageMargins left="0.75" right="0.75" top="1" bottom="1" header="0.5" footer="0.5"/>
  <pageSetup horizontalDpi="400" verticalDpi="400" orientation="portrait" r:id="rId1"/>
  <headerFooter alignWithMargins="0">
    <oddHeader>&amp;C&amp;"Arial,Bold"&amp;12Table A-23
Calculated Project Fugitive Emissions</oddHeader>
    <oddFooter>&amp;CA-23</oddFooter>
  </headerFooter>
</worksheet>
</file>

<file path=xl/worksheets/sheet23.xml><?xml version="1.0" encoding="utf-8"?>
<worksheet xmlns="http://schemas.openxmlformats.org/spreadsheetml/2006/main" xmlns:r="http://schemas.openxmlformats.org/officeDocument/2006/relationships">
  <sheetPr codeName="Sheet5"/>
  <dimension ref="A1:M15"/>
  <sheetViews>
    <sheetView zoomScalePageLayoutView="0" workbookViewId="0" topLeftCell="A1">
      <selection activeCell="C20" sqref="C20"/>
    </sheetView>
  </sheetViews>
  <sheetFormatPr defaultColWidth="9.140625" defaultRowHeight="12.75"/>
  <sheetData>
    <row r="1" ht="12.75">
      <c r="A1" t="s">
        <v>292</v>
      </c>
    </row>
    <row r="3" ht="12.75">
      <c r="A3" t="s">
        <v>293</v>
      </c>
    </row>
    <row r="4" ht="12.75">
      <c r="A4" t="s">
        <v>294</v>
      </c>
    </row>
    <row r="5" ht="12.75">
      <c r="A5" t="s">
        <v>295</v>
      </c>
    </row>
    <row r="7" ht="12.75">
      <c r="A7" t="s">
        <v>296</v>
      </c>
    </row>
    <row r="9" spans="1:13" ht="26.25" customHeight="1">
      <c r="A9" s="377" t="s">
        <v>297</v>
      </c>
      <c r="B9" s="377"/>
      <c r="C9" s="377"/>
      <c r="D9" s="377"/>
      <c r="E9" s="377"/>
      <c r="F9" s="377"/>
      <c r="G9" s="377"/>
      <c r="H9" s="377"/>
      <c r="I9" s="377"/>
      <c r="J9" s="377"/>
      <c r="K9" s="377"/>
      <c r="L9" s="377"/>
      <c r="M9" s="377"/>
    </row>
    <row r="10" spans="1:13" ht="12.75">
      <c r="A10" s="95"/>
      <c r="B10" s="95"/>
      <c r="C10" s="95"/>
      <c r="D10" s="95"/>
      <c r="E10" s="95"/>
      <c r="F10" s="95"/>
      <c r="G10" s="95"/>
      <c r="H10" s="95"/>
      <c r="I10" s="95"/>
      <c r="J10" s="95"/>
      <c r="K10" s="95"/>
      <c r="L10" s="95"/>
      <c r="M10" s="95"/>
    </row>
    <row r="11" spans="1:13" ht="25.5" customHeight="1">
      <c r="A11" s="377" t="s">
        <v>298</v>
      </c>
      <c r="B11" s="377"/>
      <c r="C11" s="377"/>
      <c r="D11" s="377"/>
      <c r="E11" s="377"/>
      <c r="F11" s="377"/>
      <c r="G11" s="377"/>
      <c r="H11" s="377"/>
      <c r="I11" s="377"/>
      <c r="J11" s="377"/>
      <c r="K11" s="377"/>
      <c r="L11" s="377"/>
      <c r="M11" s="377"/>
    </row>
    <row r="13" spans="1:13" ht="50.25" customHeight="1">
      <c r="A13" s="377" t="s">
        <v>345</v>
      </c>
      <c r="B13" s="377"/>
      <c r="C13" s="377"/>
      <c r="D13" s="377"/>
      <c r="E13" s="377"/>
      <c r="F13" s="377"/>
      <c r="G13" s="377"/>
      <c r="H13" s="377"/>
      <c r="I13" s="377"/>
      <c r="J13" s="377"/>
      <c r="K13" s="377"/>
      <c r="L13" s="377"/>
      <c r="M13" s="377"/>
    </row>
    <row r="15" ht="12.75">
      <c r="A15" t="s">
        <v>299</v>
      </c>
    </row>
  </sheetData>
  <sheetProtection/>
  <mergeCells count="3">
    <mergeCell ref="A13:M13"/>
    <mergeCell ref="A9:M9"/>
    <mergeCell ref="A11:M11"/>
  </mergeCells>
  <printOptions/>
  <pageMargins left="0.75" right="0.75" top="1" bottom="1" header="0.5" footer="0.5"/>
  <pageSetup horizontalDpi="400" verticalDpi="400" orientation="landscape" r:id="rId1"/>
  <headerFooter alignWithMargins="0">
    <oddHeader>&amp;C&amp;"Arial,Bold"&amp;12Table A-24
Modeling Procedure</oddHeader>
    <oddFooter>&amp;CA-24</oddFooter>
  </headerFooter>
</worksheet>
</file>

<file path=xl/worksheets/sheet24.xml><?xml version="1.0" encoding="utf-8"?>
<worksheet xmlns="http://schemas.openxmlformats.org/spreadsheetml/2006/main" xmlns:r="http://schemas.openxmlformats.org/officeDocument/2006/relationships">
  <sheetPr codeName="Sheet6"/>
  <dimension ref="A1:O18"/>
  <sheetViews>
    <sheetView zoomScalePageLayoutView="0" workbookViewId="0" topLeftCell="A1">
      <pane xSplit="2" ySplit="2" topLeftCell="C3" activePane="bottomRight" state="frozen"/>
      <selection pane="topLeft" activeCell="C20" sqref="C20"/>
      <selection pane="topRight" activeCell="C20" sqref="C20"/>
      <selection pane="bottomLeft" activeCell="C20" sqref="C20"/>
      <selection pane="bottomRight" activeCell="C20" sqref="C20"/>
    </sheetView>
  </sheetViews>
  <sheetFormatPr defaultColWidth="9.140625" defaultRowHeight="12.75"/>
  <cols>
    <col min="1" max="1" width="5.00390625" style="0" customWidth="1"/>
    <col min="2" max="2" width="28.00390625" style="0" customWidth="1"/>
    <col min="3" max="3" width="11.7109375" style="0" customWidth="1"/>
    <col min="5" max="5" width="11.8515625" style="0" customWidth="1"/>
    <col min="6" max="6" width="11.140625" style="0" customWidth="1"/>
    <col min="8" max="8" width="10.57421875" style="0" customWidth="1"/>
    <col min="10" max="10" width="10.28125" style="0" customWidth="1"/>
    <col min="11" max="11" width="10.8515625" style="0" customWidth="1"/>
    <col min="12" max="12" width="11.57421875" style="0" customWidth="1"/>
    <col min="14" max="14" width="10.421875" style="0" customWidth="1"/>
    <col min="15" max="15" width="10.57421875" style="0" customWidth="1"/>
  </cols>
  <sheetData>
    <row r="1" spans="1:15" ht="26.25">
      <c r="A1" s="395" t="s">
        <v>264</v>
      </c>
      <c r="B1" s="396"/>
      <c r="C1" s="392" t="s">
        <v>300</v>
      </c>
      <c r="D1" s="392"/>
      <c r="E1" s="392"/>
      <c r="F1" s="392"/>
      <c r="G1" s="392"/>
      <c r="H1" s="392"/>
      <c r="I1" s="392" t="s">
        <v>301</v>
      </c>
      <c r="J1" s="392"/>
      <c r="K1" s="392"/>
      <c r="L1" s="184" t="s">
        <v>288</v>
      </c>
      <c r="M1" s="390" t="s">
        <v>302</v>
      </c>
      <c r="N1" s="391"/>
      <c r="O1" s="215" t="s">
        <v>156</v>
      </c>
    </row>
    <row r="2" spans="1:15" s="95" customFormat="1" ht="26.25">
      <c r="A2" s="393" t="s">
        <v>69</v>
      </c>
      <c r="B2" s="394"/>
      <c r="C2" s="112" t="s">
        <v>303</v>
      </c>
      <c r="D2" s="112" t="s">
        <v>304</v>
      </c>
      <c r="E2" s="112" t="s">
        <v>305</v>
      </c>
      <c r="F2" s="112" t="s">
        <v>306</v>
      </c>
      <c r="G2" s="112" t="s">
        <v>307</v>
      </c>
      <c r="H2" s="112" t="s">
        <v>308</v>
      </c>
      <c r="I2" s="112" t="s">
        <v>309</v>
      </c>
      <c r="J2" s="112" t="s">
        <v>310</v>
      </c>
      <c r="K2" s="112" t="s">
        <v>311</v>
      </c>
      <c r="L2" s="220" t="s">
        <v>312</v>
      </c>
      <c r="M2" s="112" t="s">
        <v>313</v>
      </c>
      <c r="N2" s="112" t="s">
        <v>311</v>
      </c>
      <c r="O2" s="221" t="s">
        <v>311</v>
      </c>
    </row>
    <row r="3" spans="1:15" ht="12.75">
      <c r="A3" s="185" t="s">
        <v>314</v>
      </c>
      <c r="B3" s="24"/>
      <c r="C3" s="96"/>
      <c r="D3" s="103"/>
      <c r="E3" s="103"/>
      <c r="F3" s="103"/>
      <c r="G3" s="103"/>
      <c r="H3" s="104"/>
      <c r="I3" s="103"/>
      <c r="J3" s="103"/>
      <c r="K3" s="103"/>
      <c r="L3" s="103"/>
      <c r="M3" s="103"/>
      <c r="N3" s="103"/>
      <c r="O3" s="222"/>
    </row>
    <row r="4" spans="1:15" ht="12.75">
      <c r="A4" s="185"/>
      <c r="B4" s="24" t="s">
        <v>315</v>
      </c>
      <c r="C4" s="223">
        <v>6.907149773194369E-09</v>
      </c>
      <c r="D4" s="223">
        <v>6.902673804305414E-09</v>
      </c>
      <c r="E4" s="223">
        <v>1.1056129674077246E-09</v>
      </c>
      <c r="F4" s="223">
        <v>1.2199447814190844E-09</v>
      </c>
      <c r="G4" s="223">
        <v>3.0785468442302164E-09</v>
      </c>
      <c r="H4" s="223">
        <v>8.440931329754991E-10</v>
      </c>
      <c r="I4" s="223">
        <v>6.804129510994773E-09</v>
      </c>
      <c r="J4" s="223">
        <v>6.324738647436928E-10</v>
      </c>
      <c r="K4" s="223">
        <v>3.771782218316886E-09</v>
      </c>
      <c r="L4" s="224">
        <v>3.5515840097145823E-10</v>
      </c>
      <c r="M4" s="223">
        <v>2.919063809889224E-09</v>
      </c>
      <c r="N4" s="223">
        <v>3.6141595375047918E-09</v>
      </c>
      <c r="O4" s="225">
        <v>3.856005496261547E-09</v>
      </c>
    </row>
    <row r="5" spans="1:15" ht="12.75">
      <c r="A5" s="185"/>
      <c r="B5" s="24" t="s">
        <v>316</v>
      </c>
      <c r="C5" s="223">
        <v>8.871850153125213E-09</v>
      </c>
      <c r="D5" s="223">
        <v>8.86610101975229E-09</v>
      </c>
      <c r="E5" s="223">
        <v>1.4200984336925888E-09</v>
      </c>
      <c r="F5" s="223">
        <v>1.5669512970227355E-09</v>
      </c>
      <c r="G5" s="223">
        <v>3.954222391033479E-09</v>
      </c>
      <c r="H5" s="223">
        <v>1.0841907352440857E-09</v>
      </c>
      <c r="I5" s="223">
        <v>8.739526349677733E-09</v>
      </c>
      <c r="J5" s="223">
        <v>8.123775418263434E-10</v>
      </c>
      <c r="K5" s="223">
        <v>4.8446447159714686E-09</v>
      </c>
      <c r="L5" s="224">
        <v>4.56181235025562E-10</v>
      </c>
      <c r="M5" s="223">
        <v>3.749375293591048E-09</v>
      </c>
      <c r="N5" s="223">
        <v>4.6421871392839335E-09</v>
      </c>
      <c r="O5" s="225">
        <v>4.952824837420388E-09</v>
      </c>
    </row>
    <row r="6" spans="1:15" ht="12.75">
      <c r="A6" s="185"/>
      <c r="B6" s="24" t="s">
        <v>317</v>
      </c>
      <c r="C6" s="223">
        <v>1.0525180606772373E-22</v>
      </c>
      <c r="D6" s="223">
        <v>1.0518360082751107E-22</v>
      </c>
      <c r="E6" s="223">
        <v>1.6847435693831994E-23</v>
      </c>
      <c r="F6" s="223">
        <v>1.8589634764481288E-23</v>
      </c>
      <c r="G6" s="223">
        <v>4.691119000731759E-23</v>
      </c>
      <c r="H6" s="223">
        <v>1.2862371550102844E-23</v>
      </c>
      <c r="I6" s="223">
        <v>1.0368197350087274E-22</v>
      </c>
      <c r="J6" s="223">
        <v>9.637696986570558E-24</v>
      </c>
      <c r="K6" s="223">
        <v>5.747477666006684E-23</v>
      </c>
      <c r="L6" s="224">
        <v>5.4119375386126975E-24</v>
      </c>
      <c r="M6" s="223">
        <v>4.4480972341169127E-23</v>
      </c>
      <c r="N6" s="223">
        <v>5.507290723816826E-23</v>
      </c>
      <c r="O6" s="225">
        <v>5.875817899065215E-23</v>
      </c>
    </row>
    <row r="7" spans="1:15" ht="12.75">
      <c r="A7" s="185"/>
      <c r="B7" s="92" t="s">
        <v>318</v>
      </c>
      <c r="C7" s="223">
        <v>1.1109912862704171E-13</v>
      </c>
      <c r="D7" s="223">
        <v>1.1102713420681723E-13</v>
      </c>
      <c r="E7" s="223">
        <v>1.7783404343489324E-14</v>
      </c>
      <c r="F7" s="223">
        <v>1.9622392251396914E-14</v>
      </c>
      <c r="G7" s="223">
        <v>4.951736722994634E-14</v>
      </c>
      <c r="H7" s="223">
        <v>1.3576947747330778E-14</v>
      </c>
      <c r="I7" s="223">
        <v>1.094420831398101E-13</v>
      </c>
      <c r="J7" s="223">
        <v>1.0173124596935588E-14</v>
      </c>
      <c r="K7" s="223">
        <v>6.066781980784834E-14</v>
      </c>
      <c r="L7" s="224">
        <v>5.712600735202291E-15</v>
      </c>
      <c r="M7" s="223">
        <v>4.6952137471234075E-14</v>
      </c>
      <c r="N7" s="223">
        <v>5.813251319584427E-14</v>
      </c>
      <c r="O7" s="225">
        <v>6.202252226791059E-14</v>
      </c>
    </row>
    <row r="8" spans="1:15" ht="12.75" customHeight="1">
      <c r="A8" s="185"/>
      <c r="B8" s="92" t="s">
        <v>319</v>
      </c>
      <c r="C8" s="223">
        <v>9.136441498934353E-22</v>
      </c>
      <c r="D8" s="223">
        <v>9.130520905165892E-22</v>
      </c>
      <c r="E8" s="223">
        <v>1.462451015089583E-22</v>
      </c>
      <c r="F8" s="223">
        <v>1.6136835733056675E-22</v>
      </c>
      <c r="G8" s="223">
        <v>4.07215191035743E-22</v>
      </c>
      <c r="H8" s="223">
        <v>1.1165253081686496E-22</v>
      </c>
      <c r="I8" s="223">
        <v>9.000171310839648E-22</v>
      </c>
      <c r="J8" s="223">
        <v>8.366056411953609E-23</v>
      </c>
      <c r="K8" s="223">
        <v>4.989129918408581E-22</v>
      </c>
      <c r="L8" s="224">
        <v>4.697862446712411E-23</v>
      </c>
      <c r="M8" s="223">
        <v>3.861195515726487E-22</v>
      </c>
      <c r="N8" s="223">
        <v>4.780634308868773E-22</v>
      </c>
      <c r="O8" s="225">
        <v>5.100536370716333E-22</v>
      </c>
    </row>
    <row r="9" spans="1:15" ht="12.75">
      <c r="A9" s="185"/>
      <c r="B9" s="92" t="s">
        <v>320</v>
      </c>
      <c r="C9" s="223">
        <v>3.820859834854346E-08</v>
      </c>
      <c r="D9" s="223">
        <v>3.818383842540376E-08</v>
      </c>
      <c r="E9" s="223">
        <v>6.1159701451046355E-09</v>
      </c>
      <c r="F9" s="223">
        <v>6.748424703564301E-09</v>
      </c>
      <c r="G9" s="223">
        <v>1.7029739289114772E-08</v>
      </c>
      <c r="H9" s="223">
        <v>4.669308838761293E-09</v>
      </c>
      <c r="I9" s="223">
        <v>3.763871642193141E-08</v>
      </c>
      <c r="J9" s="223">
        <v>3.4986847914789996E-09</v>
      </c>
      <c r="K9" s="223">
        <v>2.0864541318784682E-08</v>
      </c>
      <c r="L9" s="224">
        <v>1.9646460752151305E-09</v>
      </c>
      <c r="M9" s="223">
        <v>1.614751964676817E-08</v>
      </c>
      <c r="N9" s="223">
        <v>1.999261267968921E-08</v>
      </c>
      <c r="O9" s="225">
        <v>2.1330443102335704E-08</v>
      </c>
    </row>
    <row r="10" spans="1:15" ht="12.75">
      <c r="A10" s="185"/>
      <c r="B10" s="92" t="s">
        <v>321</v>
      </c>
      <c r="C10" s="223">
        <v>1.4258330603236952E-12</v>
      </c>
      <c r="D10" s="223">
        <v>1.4249090924601893E-12</v>
      </c>
      <c r="E10" s="223">
        <v>2.2823010541488033E-13</v>
      </c>
      <c r="F10" s="223">
        <v>2.518314584500825E-13</v>
      </c>
      <c r="G10" s="223">
        <v>6.355000271303806E-13</v>
      </c>
      <c r="H10" s="223">
        <v>1.742449395927995E-13</v>
      </c>
      <c r="I10" s="223">
        <v>1.4045667347696356E-12</v>
      </c>
      <c r="J10" s="223">
        <v>1.3056067636494804E-13</v>
      </c>
      <c r="K10" s="223">
        <v>7.786036150668432E-13</v>
      </c>
      <c r="L10" s="224">
        <v>7.33148413433939E-14</v>
      </c>
      <c r="M10" s="223">
        <v>6.025781721842756E-13</v>
      </c>
      <c r="N10" s="223">
        <v>7.460657902420608E-13</v>
      </c>
      <c r="O10" s="225">
        <v>7.959897060139909E-13</v>
      </c>
    </row>
    <row r="11" spans="1:15" ht="12.75">
      <c r="A11" s="185" t="s">
        <v>322</v>
      </c>
      <c r="B11" s="24"/>
      <c r="C11" s="96"/>
      <c r="D11" s="103"/>
      <c r="E11" s="103"/>
      <c r="F11" s="103"/>
      <c r="G11" s="103"/>
      <c r="H11" s="104"/>
      <c r="I11" s="103"/>
      <c r="J11" s="103"/>
      <c r="K11" s="103"/>
      <c r="L11" s="103"/>
      <c r="M11" s="103"/>
      <c r="N11" s="103"/>
      <c r="O11" s="222"/>
    </row>
    <row r="12" spans="1:15" ht="12.75">
      <c r="A12" s="185"/>
      <c r="B12" s="24" t="s">
        <v>323</v>
      </c>
      <c r="C12" s="24" t="s">
        <v>324</v>
      </c>
      <c r="D12" s="24" t="s">
        <v>325</v>
      </c>
      <c r="E12" s="24" t="s">
        <v>326</v>
      </c>
      <c r="F12" s="24" t="s">
        <v>327</v>
      </c>
      <c r="G12" s="24" t="s">
        <v>307</v>
      </c>
      <c r="H12" s="24" t="s">
        <v>328</v>
      </c>
      <c r="I12" s="24" t="s">
        <v>329</v>
      </c>
      <c r="J12" s="24" t="s">
        <v>330</v>
      </c>
      <c r="K12" s="24" t="s">
        <v>331</v>
      </c>
      <c r="L12" s="96" t="s">
        <v>332</v>
      </c>
      <c r="M12" s="24" t="s">
        <v>333</v>
      </c>
      <c r="N12" s="24" t="s">
        <v>334</v>
      </c>
      <c r="O12" s="210" t="s">
        <v>332</v>
      </c>
    </row>
    <row r="13" spans="1:15" ht="12.75">
      <c r="A13" s="185"/>
      <c r="B13" s="24" t="s">
        <v>335</v>
      </c>
      <c r="C13" s="24" t="s">
        <v>336</v>
      </c>
      <c r="D13" s="24" t="s">
        <v>336</v>
      </c>
      <c r="E13" s="24" t="s">
        <v>337</v>
      </c>
      <c r="F13" s="24" t="s">
        <v>337</v>
      </c>
      <c r="G13" s="24" t="s">
        <v>337</v>
      </c>
      <c r="H13" s="24" t="s">
        <v>337</v>
      </c>
      <c r="I13" s="24" t="s">
        <v>336</v>
      </c>
      <c r="J13" s="24" t="s">
        <v>337</v>
      </c>
      <c r="K13" s="24" t="s">
        <v>337</v>
      </c>
      <c r="L13" s="96" t="s">
        <v>337</v>
      </c>
      <c r="M13" s="24" t="s">
        <v>336</v>
      </c>
      <c r="N13" s="24" t="s">
        <v>337</v>
      </c>
      <c r="O13" s="210" t="s">
        <v>337</v>
      </c>
    </row>
    <row r="14" spans="1:15" ht="12.75">
      <c r="A14" s="185"/>
      <c r="B14" s="24" t="s">
        <v>338</v>
      </c>
      <c r="C14" s="24">
        <v>14.63</v>
      </c>
      <c r="D14" s="24">
        <v>15.39</v>
      </c>
      <c r="E14" s="24">
        <v>2</v>
      </c>
      <c r="F14" s="24">
        <v>2</v>
      </c>
      <c r="G14" s="24">
        <v>2</v>
      </c>
      <c r="H14" s="24">
        <v>2</v>
      </c>
      <c r="I14" s="24">
        <v>14.63</v>
      </c>
      <c r="J14" s="24">
        <v>2</v>
      </c>
      <c r="K14" s="24">
        <v>3</v>
      </c>
      <c r="L14" s="96">
        <v>2</v>
      </c>
      <c r="M14" s="24">
        <v>9.14</v>
      </c>
      <c r="N14" s="24">
        <v>2</v>
      </c>
      <c r="O14" s="210">
        <v>2</v>
      </c>
    </row>
    <row r="15" spans="1:15" ht="12.75">
      <c r="A15" s="185"/>
      <c r="B15" s="24" t="s">
        <v>339</v>
      </c>
      <c r="C15" s="24">
        <v>0.000952</v>
      </c>
      <c r="D15" s="24">
        <v>0.000952</v>
      </c>
      <c r="E15" s="24">
        <v>0.01</v>
      </c>
      <c r="F15" s="24">
        <v>0.01</v>
      </c>
      <c r="G15" s="24">
        <v>0.000312</v>
      </c>
      <c r="H15" s="24">
        <v>0.000616</v>
      </c>
      <c r="I15" s="24">
        <v>0.00169</v>
      </c>
      <c r="J15" s="24">
        <v>0.01</v>
      </c>
      <c r="K15" s="24">
        <v>0.0011</v>
      </c>
      <c r="L15" s="96">
        <v>0.01</v>
      </c>
      <c r="M15" s="24">
        <v>0.00381</v>
      </c>
      <c r="N15" s="24">
        <v>0.00239</v>
      </c>
      <c r="O15" s="210">
        <v>0.00118</v>
      </c>
    </row>
    <row r="16" spans="1:15" ht="12.75">
      <c r="A16" s="185"/>
      <c r="B16" s="24" t="s">
        <v>340</v>
      </c>
      <c r="C16" s="24">
        <v>18.288</v>
      </c>
      <c r="D16" s="24">
        <v>18.288</v>
      </c>
      <c r="E16" s="226" t="s">
        <v>341</v>
      </c>
      <c r="F16" s="226" t="s">
        <v>341</v>
      </c>
      <c r="G16" s="226" t="s">
        <v>341</v>
      </c>
      <c r="H16" s="226" t="s">
        <v>341</v>
      </c>
      <c r="I16" s="24">
        <v>13.716</v>
      </c>
      <c r="J16" s="226" t="s">
        <v>341</v>
      </c>
      <c r="K16" s="226" t="s">
        <v>341</v>
      </c>
      <c r="L16" s="227" t="s">
        <v>342</v>
      </c>
      <c r="M16" s="24">
        <v>9.14</v>
      </c>
      <c r="N16" s="226" t="s">
        <v>341</v>
      </c>
      <c r="O16" s="228" t="s">
        <v>341</v>
      </c>
    </row>
    <row r="17" spans="1:15" ht="12.75">
      <c r="A17" s="185"/>
      <c r="B17" s="24" t="s">
        <v>343</v>
      </c>
      <c r="C17" s="226" t="s">
        <v>341</v>
      </c>
      <c r="D17" s="226" t="s">
        <v>341</v>
      </c>
      <c r="E17" s="24">
        <v>10</v>
      </c>
      <c r="F17" s="24">
        <v>10</v>
      </c>
      <c r="G17" s="24">
        <v>60</v>
      </c>
      <c r="H17" s="24">
        <v>30.48</v>
      </c>
      <c r="I17" s="226" t="s">
        <v>341</v>
      </c>
      <c r="J17" s="24">
        <v>10</v>
      </c>
      <c r="K17" s="24">
        <v>21.34</v>
      </c>
      <c r="L17" s="96">
        <v>10</v>
      </c>
      <c r="M17" s="226" t="s">
        <v>341</v>
      </c>
      <c r="N17" s="24">
        <v>22.86</v>
      </c>
      <c r="O17" s="210">
        <v>39.62</v>
      </c>
    </row>
    <row r="18" spans="1:15" ht="13.5" thickBot="1">
      <c r="A18" s="211"/>
      <c r="B18" s="27" t="s">
        <v>344</v>
      </c>
      <c r="C18" s="229" t="s">
        <v>341</v>
      </c>
      <c r="D18" s="229" t="s">
        <v>341</v>
      </c>
      <c r="E18" s="27">
        <v>10</v>
      </c>
      <c r="F18" s="27">
        <v>10</v>
      </c>
      <c r="G18" s="27">
        <v>53.5</v>
      </c>
      <c r="H18" s="27">
        <v>53.3</v>
      </c>
      <c r="I18" s="229" t="s">
        <v>341</v>
      </c>
      <c r="J18" s="27">
        <v>10</v>
      </c>
      <c r="K18" s="27">
        <v>42.67</v>
      </c>
      <c r="L18" s="230">
        <v>10</v>
      </c>
      <c r="M18" s="229" t="s">
        <v>341</v>
      </c>
      <c r="N18" s="27">
        <v>18.29</v>
      </c>
      <c r="O18" s="152">
        <v>21.34</v>
      </c>
    </row>
  </sheetData>
  <sheetProtection/>
  <mergeCells count="5">
    <mergeCell ref="M1:N1"/>
    <mergeCell ref="C1:H1"/>
    <mergeCell ref="I1:K1"/>
    <mergeCell ref="A2:B2"/>
    <mergeCell ref="A1:B1"/>
  </mergeCells>
  <printOptions horizontalCentered="1"/>
  <pageMargins left="0.75" right="0.75" top="1" bottom="1" header="0.5" footer="0.5"/>
  <pageSetup firstPageNumber="25" useFirstPageNumber="1" horizontalDpi="400" verticalDpi="400" orientation="landscape" r:id="rId1"/>
  <headerFooter alignWithMargins="0">
    <oddHeader>&amp;C&amp;"Arial,Bold"&amp;12Table A-25
TAC Emission Rates and Source Input Parameters</oddHeader>
    <oddFooter>&amp;CISCST3 model input and output files are available electronically from the SCAQMD for review.
A-&amp;P</oddFoot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A1:AO51"/>
  <sheetViews>
    <sheetView zoomScalePageLayoutView="0" workbookViewId="0" topLeftCell="W1">
      <selection activeCell="C20" sqref="C20"/>
    </sheetView>
  </sheetViews>
  <sheetFormatPr defaultColWidth="9.140625" defaultRowHeight="12.75"/>
  <cols>
    <col min="1" max="1" width="15.140625" style="0" bestFit="1" customWidth="1"/>
    <col min="2" max="10" width="11.421875" style="0" bestFit="1" customWidth="1"/>
    <col min="11" max="11" width="12.421875" style="0" hidden="1" customWidth="1"/>
    <col min="12" max="13" width="11.421875" style="0" bestFit="1" customWidth="1"/>
    <col min="14" max="15" width="12.421875" style="0" hidden="1" customWidth="1"/>
    <col min="16" max="19" width="11.421875" style="0" bestFit="1" customWidth="1"/>
    <col min="20" max="20" width="12.421875" style="0" hidden="1" customWidth="1"/>
    <col min="21" max="26" width="11.421875" style="0" bestFit="1" customWidth="1"/>
    <col min="27" max="27" width="12.421875" style="0" hidden="1" customWidth="1"/>
    <col min="28" max="28" width="11.421875" style="0" bestFit="1" customWidth="1"/>
    <col min="29" max="30" width="12.421875" style="0" hidden="1" customWidth="1"/>
    <col min="31" max="31" width="11.421875" style="0" bestFit="1" customWidth="1"/>
    <col min="32" max="32" width="12.421875" style="0" hidden="1" customWidth="1"/>
    <col min="33" max="41" width="11.421875" style="0" bestFit="1" customWidth="1"/>
  </cols>
  <sheetData>
    <row r="1" spans="1:41" ht="25.5">
      <c r="A1" s="231" t="s">
        <v>346</v>
      </c>
      <c r="B1" s="232" t="s">
        <v>347</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4"/>
    </row>
    <row r="2" spans="1:41" ht="12.75">
      <c r="A2" s="232" t="s">
        <v>348</v>
      </c>
      <c r="B2" s="231">
        <v>379200</v>
      </c>
      <c r="C2" s="233">
        <v>379300</v>
      </c>
      <c r="D2" s="233">
        <v>379400</v>
      </c>
      <c r="E2" s="233">
        <v>379500</v>
      </c>
      <c r="F2" s="233">
        <v>379600</v>
      </c>
      <c r="G2" s="233">
        <v>379700</v>
      </c>
      <c r="H2" s="233">
        <v>379800</v>
      </c>
      <c r="I2" s="233">
        <v>379900</v>
      </c>
      <c r="J2" s="233">
        <v>380000</v>
      </c>
      <c r="K2" s="233">
        <v>380050</v>
      </c>
      <c r="L2" s="233">
        <v>380100</v>
      </c>
      <c r="M2" s="233">
        <v>380200</v>
      </c>
      <c r="N2" s="233">
        <v>380250</v>
      </c>
      <c r="O2" s="233">
        <v>380290</v>
      </c>
      <c r="P2" s="233">
        <v>380300</v>
      </c>
      <c r="Q2" s="233">
        <v>380400</v>
      </c>
      <c r="R2" s="233">
        <v>380500</v>
      </c>
      <c r="S2" s="233">
        <v>380600</v>
      </c>
      <c r="T2" s="233">
        <v>380680</v>
      </c>
      <c r="U2" s="233">
        <v>380700</v>
      </c>
      <c r="V2" s="233">
        <v>380800</v>
      </c>
      <c r="W2" s="233">
        <v>380900</v>
      </c>
      <c r="X2" s="233">
        <v>381000</v>
      </c>
      <c r="Y2" s="233">
        <v>381100</v>
      </c>
      <c r="Z2" s="233">
        <v>381200</v>
      </c>
      <c r="AA2" s="233">
        <v>381280</v>
      </c>
      <c r="AB2" s="233">
        <v>381300</v>
      </c>
      <c r="AC2" s="233">
        <v>381330</v>
      </c>
      <c r="AD2" s="233">
        <v>381350</v>
      </c>
      <c r="AE2" s="233">
        <v>381400</v>
      </c>
      <c r="AF2" s="233">
        <v>381480</v>
      </c>
      <c r="AG2" s="233">
        <v>381500</v>
      </c>
      <c r="AH2" s="233">
        <v>381600</v>
      </c>
      <c r="AI2" s="233">
        <v>381700</v>
      </c>
      <c r="AJ2" s="233">
        <v>381800</v>
      </c>
      <c r="AK2" s="233">
        <v>381900</v>
      </c>
      <c r="AL2" s="233">
        <v>382000</v>
      </c>
      <c r="AM2" s="233">
        <v>382100</v>
      </c>
      <c r="AN2" s="233">
        <v>382200</v>
      </c>
      <c r="AO2" s="234">
        <v>382300</v>
      </c>
    </row>
    <row r="3" spans="1:41" ht="12.75">
      <c r="A3" s="231">
        <v>3739300</v>
      </c>
      <c r="B3" s="266">
        <v>6.702894777232062E-13</v>
      </c>
      <c r="C3" s="235">
        <v>7.03634598774042E-13</v>
      </c>
      <c r="D3" s="235">
        <v>7.341697939321864E-13</v>
      </c>
      <c r="E3" s="235">
        <v>7.57652382665711E-13</v>
      </c>
      <c r="F3" s="235">
        <v>7.691971408813663E-13</v>
      </c>
      <c r="G3" s="235">
        <v>7.700222912604198E-13</v>
      </c>
      <c r="H3" s="235">
        <v>7.716504443651266E-13</v>
      </c>
      <c r="I3" s="235">
        <v>7.905229147506482E-13</v>
      </c>
      <c r="J3" s="235">
        <v>8.361729346165697E-13</v>
      </c>
      <c r="K3" s="235"/>
      <c r="L3" s="235">
        <v>9.062638357511882E-13</v>
      </c>
      <c r="M3" s="235">
        <v>9.882628122820285E-13</v>
      </c>
      <c r="N3" s="235"/>
      <c r="O3" s="235"/>
      <c r="P3" s="235">
        <v>1.056614740433341E-12</v>
      </c>
      <c r="Q3" s="235">
        <v>1.0872353579928872E-12</v>
      </c>
      <c r="R3" s="235">
        <v>1.0863261317240166E-12</v>
      </c>
      <c r="S3" s="235">
        <v>1.0832645443342136E-12</v>
      </c>
      <c r="T3" s="235"/>
      <c r="U3" s="235">
        <v>1.0982262422474108E-12</v>
      </c>
      <c r="V3" s="235">
        <v>1.1168258100272013E-12</v>
      </c>
      <c r="W3" s="235">
        <v>1.092533018390367E-12</v>
      </c>
      <c r="X3" s="235">
        <v>9.976570243925297E-13</v>
      </c>
      <c r="Y3" s="235">
        <v>8.653743847049551E-13</v>
      </c>
      <c r="Z3" s="235">
        <v>7.469462971540553E-13</v>
      </c>
      <c r="AA3" s="235"/>
      <c r="AB3" s="235">
        <v>6.538991001583068E-13</v>
      </c>
      <c r="AC3" s="235"/>
      <c r="AD3" s="235"/>
      <c r="AE3" s="235">
        <v>5.741994992923209E-13</v>
      </c>
      <c r="AF3" s="235"/>
      <c r="AG3" s="236">
        <v>5.078455774302331E-13</v>
      </c>
      <c r="AH3" s="235">
        <v>4.610084155789545E-13</v>
      </c>
      <c r="AI3" s="235">
        <v>4.298746134460633E-13</v>
      </c>
      <c r="AJ3" s="235">
        <v>4.065335614671116E-13</v>
      </c>
      <c r="AK3" s="235">
        <v>3.8841009336133973E-13</v>
      </c>
      <c r="AL3" s="235">
        <v>3.754902828351358E-13</v>
      </c>
      <c r="AM3" s="235">
        <v>3.6587831874348615E-13</v>
      </c>
      <c r="AN3" s="235">
        <v>3.568568716677223E-13</v>
      </c>
      <c r="AO3" s="237">
        <v>3.4779701559972594E-13</v>
      </c>
    </row>
    <row r="4" spans="1:41" ht="12.75">
      <c r="A4" s="267">
        <v>3739200</v>
      </c>
      <c r="B4" s="268">
        <v>7.049583163882478E-13</v>
      </c>
      <c r="C4" s="238">
        <v>7.475167446024441E-13</v>
      </c>
      <c r="D4" s="238">
        <v>7.876081949997801E-13</v>
      </c>
      <c r="E4" s="238">
        <v>8.235253926950502E-13</v>
      </c>
      <c r="F4" s="238">
        <v>8.49253501263961E-13</v>
      </c>
      <c r="G4" s="238">
        <v>8.597212635456812E-13</v>
      </c>
      <c r="H4" s="238">
        <v>8.605154746664008E-13</v>
      </c>
      <c r="I4" s="238">
        <v>8.705878937652796E-13</v>
      </c>
      <c r="J4" s="238">
        <v>9.093649260524064E-13</v>
      </c>
      <c r="K4" s="238"/>
      <c r="L4" s="238">
        <v>9.813933375480438E-13</v>
      </c>
      <c r="M4" s="238">
        <v>1.075200590622104E-12</v>
      </c>
      <c r="N4" s="238"/>
      <c r="O4" s="238"/>
      <c r="P4" s="238">
        <v>1.162503824094882E-12</v>
      </c>
      <c r="Q4" s="238">
        <v>1.2080053770738607E-12</v>
      </c>
      <c r="R4" s="238">
        <v>1.2103111982144361E-12</v>
      </c>
      <c r="S4" s="238">
        <v>1.2061608740030255E-12</v>
      </c>
      <c r="T4" s="238"/>
      <c r="U4" s="238">
        <v>1.2247975890618941E-12</v>
      </c>
      <c r="V4" s="238">
        <v>1.245747832028845E-12</v>
      </c>
      <c r="W4" s="238">
        <v>1.2060307246212525E-12</v>
      </c>
      <c r="X4" s="238">
        <v>1.079867036513677E-12</v>
      </c>
      <c r="Y4" s="238">
        <v>9.228631932372215E-13</v>
      </c>
      <c r="Z4" s="238">
        <v>7.94035223997837E-13</v>
      </c>
      <c r="AA4" s="238"/>
      <c r="AB4" s="238">
        <v>6.945341282850827E-13</v>
      </c>
      <c r="AC4" s="238"/>
      <c r="AD4" s="238"/>
      <c r="AE4" s="238">
        <v>6.092022660817991E-13</v>
      </c>
      <c r="AF4" s="238"/>
      <c r="AG4" s="239">
        <v>5.415075094760069E-13</v>
      </c>
      <c r="AH4" s="238">
        <v>4.95322286226013E-13</v>
      </c>
      <c r="AI4" s="238">
        <v>4.631809978766269E-13</v>
      </c>
      <c r="AJ4" s="238">
        <v>4.3871279104552804E-13</v>
      </c>
      <c r="AK4" s="238">
        <v>4.2100330203506566E-13</v>
      </c>
      <c r="AL4" s="238">
        <v>4.083566736663136E-13</v>
      </c>
      <c r="AM4" s="238">
        <v>3.9733529813092746E-13</v>
      </c>
      <c r="AN4" s="238">
        <v>3.866626322047141E-13</v>
      </c>
      <c r="AO4" s="240">
        <v>3.779397247917204E-13</v>
      </c>
    </row>
    <row r="5" spans="1:41" ht="12.75">
      <c r="A5" s="267">
        <v>3739100</v>
      </c>
      <c r="B5" s="268">
        <v>7.323777683689553E-13</v>
      </c>
      <c r="C5" s="238">
        <v>7.887769505625604E-13</v>
      </c>
      <c r="D5" s="238">
        <v>8.40973492579197E-13</v>
      </c>
      <c r="E5" s="238">
        <v>8.898278384620001E-13</v>
      </c>
      <c r="F5" s="238">
        <v>9.323236745596335E-13</v>
      </c>
      <c r="G5" s="238">
        <v>9.60185033555636E-13</v>
      </c>
      <c r="H5" s="238">
        <v>9.693302105381628E-13</v>
      </c>
      <c r="I5" s="238">
        <v>9.735585051872655E-13</v>
      </c>
      <c r="J5" s="238">
        <v>1.0013290503234737E-12</v>
      </c>
      <c r="K5" s="238"/>
      <c r="L5" s="238">
        <v>1.0711556645209836E-12</v>
      </c>
      <c r="M5" s="238">
        <v>1.176503669291335E-12</v>
      </c>
      <c r="N5" s="238"/>
      <c r="O5" s="238"/>
      <c r="P5" s="238">
        <v>1.2867889989452452E-12</v>
      </c>
      <c r="Q5" s="238">
        <v>1.35367119694724E-12</v>
      </c>
      <c r="R5" s="238">
        <v>1.361979206500404E-12</v>
      </c>
      <c r="S5" s="238">
        <v>1.3560706175020519E-12</v>
      </c>
      <c r="T5" s="238"/>
      <c r="U5" s="238">
        <v>1.3791346577784295E-12</v>
      </c>
      <c r="V5" s="238">
        <v>1.4023990267503637E-12</v>
      </c>
      <c r="W5" s="238">
        <v>1.3398437757524884E-12</v>
      </c>
      <c r="X5" s="238">
        <v>1.1731761017405793E-12</v>
      </c>
      <c r="Y5" s="238">
        <v>9.891253528599018E-13</v>
      </c>
      <c r="Z5" s="238">
        <v>8.499789572143805E-13</v>
      </c>
      <c r="AA5" s="238"/>
      <c r="AB5" s="238">
        <v>7.43272091451471E-13</v>
      </c>
      <c r="AC5" s="238"/>
      <c r="AD5" s="238"/>
      <c r="AE5" s="238">
        <v>6.526529731715829E-13</v>
      </c>
      <c r="AF5" s="238"/>
      <c r="AG5" s="239">
        <v>5.83739925956674E-13</v>
      </c>
      <c r="AH5" s="238">
        <v>5.366652053296025E-13</v>
      </c>
      <c r="AI5" s="238">
        <v>5.026618382753219E-13</v>
      </c>
      <c r="AJ5" s="238">
        <v>4.778273784743975E-13</v>
      </c>
      <c r="AK5" s="238">
        <v>4.604285199898213E-13</v>
      </c>
      <c r="AL5" s="238">
        <v>4.4652259683422857E-13</v>
      </c>
      <c r="AM5" s="238">
        <v>4.3379267457318565E-13</v>
      </c>
      <c r="AN5" s="238">
        <v>4.239390873527438E-13</v>
      </c>
      <c r="AO5" s="240">
        <v>4.194621024985254E-13</v>
      </c>
    </row>
    <row r="6" spans="1:41" ht="12.75">
      <c r="A6" s="267">
        <v>3739000</v>
      </c>
      <c r="B6" s="268">
        <v>7.45136972587419E-13</v>
      </c>
      <c r="C6" s="238">
        <v>8.205376337520105E-13</v>
      </c>
      <c r="D6" s="238">
        <v>8.908248416859116E-13</v>
      </c>
      <c r="E6" s="238">
        <v>9.558516448586795E-13</v>
      </c>
      <c r="F6" s="238">
        <v>1.0162428378206223E-12</v>
      </c>
      <c r="G6" s="238">
        <v>1.0668450720322761E-12</v>
      </c>
      <c r="H6" s="238">
        <v>1.0965602774719758E-12</v>
      </c>
      <c r="I6" s="238">
        <v>1.1052393122840441E-12</v>
      </c>
      <c r="J6" s="238">
        <v>1.1209504561089042E-12</v>
      </c>
      <c r="K6" s="238"/>
      <c r="L6" s="238">
        <v>1.1815948853954575E-12</v>
      </c>
      <c r="M6" s="238">
        <v>1.2959943004264153E-12</v>
      </c>
      <c r="N6" s="238"/>
      <c r="O6" s="238"/>
      <c r="P6" s="238">
        <v>1.4337612772913199E-12</v>
      </c>
      <c r="Q6" s="238">
        <v>1.5314039144361264E-12</v>
      </c>
      <c r="R6" s="238">
        <v>1.5507771299433943E-12</v>
      </c>
      <c r="S6" s="238">
        <v>1.5422167807357485E-12</v>
      </c>
      <c r="T6" s="238"/>
      <c r="U6" s="238">
        <v>1.5702646869868244E-12</v>
      </c>
      <c r="V6" s="238">
        <v>1.5952183570466878E-12</v>
      </c>
      <c r="W6" s="238">
        <v>1.4986366527836755E-12</v>
      </c>
      <c r="X6" s="238">
        <v>1.2803342171659835E-12</v>
      </c>
      <c r="Y6" s="238">
        <v>1.0673357476533354E-12</v>
      </c>
      <c r="Z6" s="238">
        <v>9.178642982108044E-13</v>
      </c>
      <c r="AA6" s="238"/>
      <c r="AB6" s="238">
        <v>8.036037399303902E-13</v>
      </c>
      <c r="AC6" s="238"/>
      <c r="AD6" s="238"/>
      <c r="AE6" s="238">
        <v>7.075845460905799E-13</v>
      </c>
      <c r="AF6" s="238"/>
      <c r="AG6" s="239">
        <v>6.360541616107927E-13</v>
      </c>
      <c r="AH6" s="238">
        <v>5.863644928842135E-13</v>
      </c>
      <c r="AI6" s="238">
        <v>5.507345478966441E-13</v>
      </c>
      <c r="AJ6" s="238">
        <v>5.258187997904805E-13</v>
      </c>
      <c r="AK6" s="238">
        <v>5.073967737677782E-13</v>
      </c>
      <c r="AL6" s="238">
        <v>4.919081882606222E-13</v>
      </c>
      <c r="AM6" s="238">
        <v>4.807227930255251E-13</v>
      </c>
      <c r="AN6" s="238">
        <v>4.766225055060452E-13</v>
      </c>
      <c r="AO6" s="240">
        <v>4.795031028445133E-13</v>
      </c>
    </row>
    <row r="7" spans="1:41" ht="12.75">
      <c r="A7" s="267">
        <v>3738900</v>
      </c>
      <c r="B7" s="268">
        <v>7.376844358075695E-13</v>
      </c>
      <c r="C7" s="238">
        <v>8.332156923728042E-13</v>
      </c>
      <c r="D7" s="238">
        <v>9.28035547797555E-13</v>
      </c>
      <c r="E7" s="238">
        <v>1.0171734758486017E-12</v>
      </c>
      <c r="F7" s="238">
        <v>1.0996705734704861E-12</v>
      </c>
      <c r="G7" s="238">
        <v>1.1755225799285241E-12</v>
      </c>
      <c r="H7" s="238">
        <v>1.2361529165686375E-12</v>
      </c>
      <c r="I7" s="238">
        <v>1.2673678514720881E-12</v>
      </c>
      <c r="J7" s="238">
        <v>1.2797147532228008E-12</v>
      </c>
      <c r="K7" s="238"/>
      <c r="L7" s="238">
        <v>1.3236449332905722E-12</v>
      </c>
      <c r="M7" s="238">
        <v>1.4397176214329507E-12</v>
      </c>
      <c r="N7" s="238"/>
      <c r="O7" s="238"/>
      <c r="P7" s="238">
        <v>1.6086352180896528E-12</v>
      </c>
      <c r="Q7" s="238">
        <v>1.7505806638278775E-12</v>
      </c>
      <c r="R7" s="238">
        <v>1.7903355818410649E-12</v>
      </c>
      <c r="S7" s="238">
        <v>1.7782259688412606E-12</v>
      </c>
      <c r="T7" s="238"/>
      <c r="U7" s="238">
        <v>1.8115361981932677E-12</v>
      </c>
      <c r="V7" s="238">
        <v>1.8360236304561687E-12</v>
      </c>
      <c r="W7" s="238">
        <v>1.6886989445357798E-12</v>
      </c>
      <c r="X7" s="238">
        <v>1.405558059977714E-12</v>
      </c>
      <c r="Y7" s="238">
        <v>1.1620719479182671E-12</v>
      </c>
      <c r="Z7" s="238">
        <v>1.002654606817544E-12</v>
      </c>
      <c r="AA7" s="238"/>
      <c r="AB7" s="238">
        <v>8.805395084392738E-13</v>
      </c>
      <c r="AC7" s="238"/>
      <c r="AD7" s="238"/>
      <c r="AE7" s="238">
        <v>7.770222636427593E-13</v>
      </c>
      <c r="AF7" s="238"/>
      <c r="AG7" s="239">
        <v>7.00420473918985E-13</v>
      </c>
      <c r="AH7" s="238">
        <v>6.473060257798245E-13</v>
      </c>
      <c r="AI7" s="238">
        <v>6.102844480951595E-13</v>
      </c>
      <c r="AJ7" s="238">
        <v>5.844059656496703E-13</v>
      </c>
      <c r="AK7" s="238">
        <v>5.649682524907646E-13</v>
      </c>
      <c r="AL7" s="238">
        <v>5.521841056233438E-13</v>
      </c>
      <c r="AM7" s="238">
        <v>5.486853862409206E-13</v>
      </c>
      <c r="AN7" s="238">
        <v>5.534000526332726E-13</v>
      </c>
      <c r="AO7" s="240">
        <v>5.619666794879684E-13</v>
      </c>
    </row>
    <row r="8" spans="1:41" ht="12.75">
      <c r="A8" s="267">
        <v>3738800</v>
      </c>
      <c r="B8" s="268">
        <v>7.112861356104979E-13</v>
      </c>
      <c r="C8" s="238">
        <v>8.203930691770139E-13</v>
      </c>
      <c r="D8" s="238">
        <v>9.399107832809187E-13</v>
      </c>
      <c r="E8" s="238">
        <v>1.0613140665479464E-12</v>
      </c>
      <c r="F8" s="238">
        <v>1.1766643613369235E-12</v>
      </c>
      <c r="G8" s="238">
        <v>1.2835500986695167E-12</v>
      </c>
      <c r="H8" s="238">
        <v>1.3806434412644695E-12</v>
      </c>
      <c r="I8" s="238">
        <v>1.453676745292244E-12</v>
      </c>
      <c r="J8" s="238">
        <v>1.486899583611367E-12</v>
      </c>
      <c r="K8" s="238"/>
      <c r="L8" s="238">
        <v>1.515511650609887E-12</v>
      </c>
      <c r="M8" s="238">
        <v>1.61904787710318E-12</v>
      </c>
      <c r="N8" s="238"/>
      <c r="O8" s="238"/>
      <c r="P8" s="238">
        <v>1.817889386104813E-12</v>
      </c>
      <c r="Q8" s="238">
        <v>2.0227674836498297E-12</v>
      </c>
      <c r="R8" s="238">
        <v>2.1007691822021603E-12</v>
      </c>
      <c r="S8" s="238">
        <v>2.084581837555881E-12</v>
      </c>
      <c r="T8" s="238"/>
      <c r="U8" s="238">
        <v>2.1216257859961987E-12</v>
      </c>
      <c r="V8" s="238">
        <v>2.139549416615273E-12</v>
      </c>
      <c r="W8" s="238">
        <v>1.916968317084803E-12</v>
      </c>
      <c r="X8" s="238">
        <v>1.554988396037622E-12</v>
      </c>
      <c r="Y8" s="238">
        <v>1.2804622833421466E-12</v>
      </c>
      <c r="Z8" s="238">
        <v>1.1126259792595338E-12</v>
      </c>
      <c r="AA8" s="238"/>
      <c r="AB8" s="238">
        <v>9.801141357577659E-13</v>
      </c>
      <c r="AC8" s="238"/>
      <c r="AD8" s="238"/>
      <c r="AE8" s="238">
        <v>8.642772883493874E-13</v>
      </c>
      <c r="AF8" s="238"/>
      <c r="AG8" s="239">
        <v>7.805000994221579E-13</v>
      </c>
      <c r="AH8" s="238">
        <v>7.233791903896436E-13</v>
      </c>
      <c r="AI8" s="238">
        <v>6.847365260509907E-13</v>
      </c>
      <c r="AJ8" s="238">
        <v>6.590212338473408E-13</v>
      </c>
      <c r="AK8" s="238">
        <v>6.442013500722343E-13</v>
      </c>
      <c r="AL8" s="238">
        <v>6.415746197014758E-13</v>
      </c>
      <c r="AM8" s="238">
        <v>6.482092588482536E-13</v>
      </c>
      <c r="AN8" s="238">
        <v>6.57501185734815E-13</v>
      </c>
      <c r="AO8" s="240">
        <v>6.64365408201117E-13</v>
      </c>
    </row>
    <row r="9" spans="1:41" ht="12.75">
      <c r="A9" s="267">
        <v>3738700</v>
      </c>
      <c r="B9" s="268">
        <v>6.771870655699194E-13</v>
      </c>
      <c r="C9" s="238">
        <v>7.864212984989241E-13</v>
      </c>
      <c r="D9" s="238">
        <v>9.195273151561122E-13</v>
      </c>
      <c r="E9" s="238">
        <v>1.0711348127726417E-12</v>
      </c>
      <c r="F9" s="238">
        <v>1.2297451617957612E-12</v>
      </c>
      <c r="G9" s="238">
        <v>1.3827939687995176E-12</v>
      </c>
      <c r="H9" s="238">
        <v>1.5248419356206147E-12</v>
      </c>
      <c r="I9" s="238">
        <v>1.6518413436373333E-12</v>
      </c>
      <c r="J9" s="238">
        <v>1.7401991651655699E-12</v>
      </c>
      <c r="K9" s="238"/>
      <c r="L9" s="238">
        <v>1.7800789802684382E-12</v>
      </c>
      <c r="M9" s="238">
        <v>1.8573395985593862E-12</v>
      </c>
      <c r="N9" s="238"/>
      <c r="O9" s="238"/>
      <c r="P9" s="238">
        <v>2.0724591986607083E-12</v>
      </c>
      <c r="Q9" s="238">
        <v>2.361245117122457E-12</v>
      </c>
      <c r="R9" s="238">
        <v>2.5116495713723395E-12</v>
      </c>
      <c r="S9" s="238">
        <v>2.4942464121135642E-12</v>
      </c>
      <c r="T9" s="238"/>
      <c r="U9" s="238">
        <v>2.5320960170543193E-12</v>
      </c>
      <c r="V9" s="238">
        <v>2.5300463450273662E-12</v>
      </c>
      <c r="W9" s="238">
        <v>2.1949666952830567E-12</v>
      </c>
      <c r="X9" s="238">
        <v>1.7379630572074952E-12</v>
      </c>
      <c r="Y9" s="238">
        <v>1.4330940287150351E-12</v>
      </c>
      <c r="Z9" s="238">
        <v>1.2600339696332313E-12</v>
      </c>
      <c r="AA9" s="238"/>
      <c r="AB9" s="238">
        <v>1.1089497326960243E-12</v>
      </c>
      <c r="AC9" s="238"/>
      <c r="AD9" s="238"/>
      <c r="AE9" s="238">
        <v>9.747455125460779E-13</v>
      </c>
      <c r="AF9" s="238"/>
      <c r="AG9" s="239">
        <v>8.818997894787313E-13</v>
      </c>
      <c r="AH9" s="238">
        <v>8.205947773694423E-13</v>
      </c>
      <c r="AI9" s="238">
        <v>7.838864411670869E-13</v>
      </c>
      <c r="AJ9" s="238">
        <v>7.660300290425973E-13</v>
      </c>
      <c r="AK9" s="238">
        <v>7.642960739316083E-13</v>
      </c>
      <c r="AL9" s="238">
        <v>7.723791586396455E-13</v>
      </c>
      <c r="AM9" s="238">
        <v>7.806472278421137E-13</v>
      </c>
      <c r="AN9" s="238">
        <v>7.834279023865201E-13</v>
      </c>
      <c r="AO9" s="240">
        <v>7.799525008241206E-13</v>
      </c>
    </row>
    <row r="10" spans="1:41" ht="12.75">
      <c r="A10" s="267">
        <v>3738600</v>
      </c>
      <c r="B10" s="268">
        <v>6.544129279132636E-13</v>
      </c>
      <c r="C10" s="238">
        <v>7.497370034457556E-13</v>
      </c>
      <c r="D10" s="238">
        <v>8.770479252007763E-13</v>
      </c>
      <c r="E10" s="238">
        <v>1.0402103431999712E-12</v>
      </c>
      <c r="F10" s="238">
        <v>1.2352905435792496E-12</v>
      </c>
      <c r="G10" s="238">
        <v>1.4475525151743307E-12</v>
      </c>
      <c r="H10" s="238">
        <v>1.6567622379801763E-12</v>
      </c>
      <c r="I10" s="238">
        <v>1.8514691309147884E-12</v>
      </c>
      <c r="J10" s="238">
        <v>2.02182494471227E-12</v>
      </c>
      <c r="K10" s="238"/>
      <c r="L10" s="238">
        <v>2.1297986524677335E-12</v>
      </c>
      <c r="M10" s="238">
        <v>2.196405217943446E-12</v>
      </c>
      <c r="N10" s="238"/>
      <c r="O10" s="238"/>
      <c r="P10" s="238">
        <v>2.3956440322170805E-12</v>
      </c>
      <c r="Q10" s="238">
        <v>2.7808658692600335E-12</v>
      </c>
      <c r="R10" s="238">
        <v>3.06364355918384E-12</v>
      </c>
      <c r="S10" s="238">
        <v>3.060297090205714E-12</v>
      </c>
      <c r="T10" s="238"/>
      <c r="U10" s="238">
        <v>3.0913031412181855E-12</v>
      </c>
      <c r="V10" s="238">
        <v>3.03770865272079E-12</v>
      </c>
      <c r="W10" s="238">
        <v>2.536806615026708E-12</v>
      </c>
      <c r="X10" s="238">
        <v>1.9714679622544085E-12</v>
      </c>
      <c r="Y10" s="238">
        <v>1.6411646222119662E-12</v>
      </c>
      <c r="Z10" s="238">
        <v>1.4598068881576514E-12</v>
      </c>
      <c r="AA10" s="238"/>
      <c r="AB10" s="238">
        <v>1.2760380723492803E-12</v>
      </c>
      <c r="AC10" s="238"/>
      <c r="AD10" s="238"/>
      <c r="AE10" s="238">
        <v>1.1170528638593457E-12</v>
      </c>
      <c r="AF10" s="238"/>
      <c r="AG10" s="239">
        <v>1.0135518124697706E-12</v>
      </c>
      <c r="AH10" s="238">
        <v>9.556915247473567E-13</v>
      </c>
      <c r="AI10" s="238">
        <v>9.327935332026638E-13</v>
      </c>
      <c r="AJ10" s="238">
        <v>9.314034947301808E-13</v>
      </c>
      <c r="AK10" s="238">
        <v>9.390244971791489E-13</v>
      </c>
      <c r="AL10" s="238">
        <v>9.422853128327412E-13</v>
      </c>
      <c r="AM10" s="238">
        <v>9.366060834744687E-13</v>
      </c>
      <c r="AN10" s="238">
        <v>9.234729627337028E-13</v>
      </c>
      <c r="AO10" s="240">
        <v>9.053514104312739E-13</v>
      </c>
    </row>
    <row r="11" spans="1:41" ht="12.75">
      <c r="A11" s="267">
        <v>3738500</v>
      </c>
      <c r="B11" s="268">
        <v>6.605770067364961E-13</v>
      </c>
      <c r="C11" s="238">
        <v>7.365629958356114E-13</v>
      </c>
      <c r="D11" s="238">
        <v>8.421966572271989E-13</v>
      </c>
      <c r="E11" s="238">
        <v>9.89743873774135E-13</v>
      </c>
      <c r="F11" s="238">
        <v>1.1900656671491003E-12</v>
      </c>
      <c r="G11" s="238">
        <v>1.4447970189133607E-12</v>
      </c>
      <c r="H11" s="238">
        <v>1.7369741051671163E-12</v>
      </c>
      <c r="I11" s="238">
        <v>2.0338208888071667E-12</v>
      </c>
      <c r="J11" s="238">
        <v>2.3112665622807597E-12</v>
      </c>
      <c r="K11" s="238">
        <v>2.437591761287547E-12</v>
      </c>
      <c r="L11" s="238">
        <v>2.546817395267172E-12</v>
      </c>
      <c r="M11" s="238">
        <v>2.682897454731666E-12</v>
      </c>
      <c r="N11" s="238"/>
      <c r="O11" s="238"/>
      <c r="P11" s="238">
        <v>2.8448538404481094E-12</v>
      </c>
      <c r="Q11" s="238">
        <v>3.305446694653947E-12</v>
      </c>
      <c r="R11" s="238">
        <v>3.812436197390941E-12</v>
      </c>
      <c r="S11" s="238">
        <v>3.872920804781622E-12</v>
      </c>
      <c r="T11" s="238"/>
      <c r="U11" s="238">
        <v>3.884000252590262E-12</v>
      </c>
      <c r="V11" s="238">
        <v>3.707729320308461E-12</v>
      </c>
      <c r="W11" s="238">
        <v>2.9653284928112154E-12</v>
      </c>
      <c r="X11" s="238">
        <v>2.2839957882219784E-12</v>
      </c>
      <c r="Y11" s="238">
        <v>1.938510424690012E-12</v>
      </c>
      <c r="Z11" s="238">
        <v>1.7345814360718639E-12</v>
      </c>
      <c r="AA11" s="238"/>
      <c r="AB11" s="238">
        <v>1.4932291728865784E-12</v>
      </c>
      <c r="AC11" s="238"/>
      <c r="AD11" s="238"/>
      <c r="AE11" s="238">
        <v>1.3057358316279043E-12</v>
      </c>
      <c r="AF11" s="238"/>
      <c r="AG11" s="239">
        <v>1.2056077195518182E-12</v>
      </c>
      <c r="AH11" s="238">
        <v>1.1702279740497227E-12</v>
      </c>
      <c r="AI11" s="238">
        <v>1.1659797663036532E-12</v>
      </c>
      <c r="AJ11" s="238">
        <v>1.1677461043376743E-12</v>
      </c>
      <c r="AK11" s="238">
        <v>1.1591101796926364E-12</v>
      </c>
      <c r="AL11" s="238">
        <v>1.1386955123964334E-12</v>
      </c>
      <c r="AM11" s="238">
        <v>1.111181446125649E-12</v>
      </c>
      <c r="AN11" s="238">
        <v>1.0822369887478398E-12</v>
      </c>
      <c r="AO11" s="240">
        <v>1.0530070710238768E-12</v>
      </c>
    </row>
    <row r="12" spans="1:41" ht="12.75">
      <c r="A12" s="267">
        <v>3738400</v>
      </c>
      <c r="B12" s="268">
        <v>7.026542479963638E-13</v>
      </c>
      <c r="C12" s="238">
        <v>7.654255674982716E-13</v>
      </c>
      <c r="D12" s="238">
        <v>8.490880272468538E-13</v>
      </c>
      <c r="E12" s="238">
        <v>9.663238564548886E-13</v>
      </c>
      <c r="F12" s="238">
        <v>1.1362218661548433E-12</v>
      </c>
      <c r="G12" s="238">
        <v>1.3817773015185223E-12</v>
      </c>
      <c r="H12" s="238">
        <v>1.7187953875958864E-12</v>
      </c>
      <c r="I12" s="238">
        <v>2.134337024673099E-12</v>
      </c>
      <c r="J12" s="238">
        <v>2.5761719529137375E-12</v>
      </c>
      <c r="K12" s="238"/>
      <c r="L12" s="238"/>
      <c r="M12" s="238"/>
      <c r="N12" s="238"/>
      <c r="O12" s="238"/>
      <c r="P12" s="238">
        <v>3.5286902935931713E-12</v>
      </c>
      <c r="Q12" s="238">
        <v>3.9928195432657616E-12</v>
      </c>
      <c r="R12" s="238">
        <v>4.832200895736823E-12</v>
      </c>
      <c r="S12" s="238">
        <v>5.0864797652451994E-12</v>
      </c>
      <c r="T12" s="238"/>
      <c r="U12" s="238">
        <v>5.064596358919613E-12</v>
      </c>
      <c r="V12" s="238">
        <v>4.603563033302809E-12</v>
      </c>
      <c r="W12" s="238">
        <v>3.5160972594490493E-12</v>
      </c>
      <c r="X12" s="238">
        <v>2.731093038494885E-12</v>
      </c>
      <c r="Y12" s="238">
        <v>2.374960237143845E-12</v>
      </c>
      <c r="Z12" s="238">
        <v>2.117592278299155E-12</v>
      </c>
      <c r="AA12" s="238"/>
      <c r="AB12" s="238">
        <v>1.790231246040604E-12</v>
      </c>
      <c r="AC12" s="238"/>
      <c r="AD12" s="238"/>
      <c r="AE12" s="238">
        <v>1.5958817805589757E-12</v>
      </c>
      <c r="AF12" s="238"/>
      <c r="AG12" s="239">
        <v>1.5275750575734165E-12</v>
      </c>
      <c r="AH12" s="238">
        <v>1.5098595933103947E-12</v>
      </c>
      <c r="AI12" s="238">
        <v>1.4931195259647734E-12</v>
      </c>
      <c r="AJ12" s="238">
        <v>1.4594503730100927E-12</v>
      </c>
      <c r="AK12" s="238">
        <v>1.4147646453385543E-12</v>
      </c>
      <c r="AL12" s="238">
        <v>1.371540105431848E-12</v>
      </c>
      <c r="AM12" s="238">
        <v>1.3343621165414827E-12</v>
      </c>
      <c r="AN12" s="238">
        <v>1.3025133190313383E-12</v>
      </c>
      <c r="AO12" s="240">
        <v>1.279016137124581E-12</v>
      </c>
    </row>
    <row r="13" spans="1:41" ht="12.75" hidden="1">
      <c r="A13" s="267">
        <v>3738350</v>
      </c>
      <c r="B13" s="268"/>
      <c r="C13" s="238"/>
      <c r="D13" s="238"/>
      <c r="E13" s="238"/>
      <c r="F13" s="238"/>
      <c r="G13" s="238"/>
      <c r="H13" s="238"/>
      <c r="I13" s="238"/>
      <c r="J13" s="238"/>
      <c r="K13" s="238"/>
      <c r="L13" s="238"/>
      <c r="M13" s="238"/>
      <c r="N13" s="238"/>
      <c r="O13" s="238"/>
      <c r="P13" s="238">
        <v>4.000063774225396E-12</v>
      </c>
      <c r="Q13" s="238"/>
      <c r="R13" s="238"/>
      <c r="S13" s="238"/>
      <c r="T13" s="238"/>
      <c r="U13" s="238"/>
      <c r="V13" s="238"/>
      <c r="W13" s="238"/>
      <c r="X13" s="238"/>
      <c r="Y13" s="238"/>
      <c r="Z13" s="238"/>
      <c r="AA13" s="238"/>
      <c r="AB13" s="238"/>
      <c r="AC13" s="238"/>
      <c r="AD13" s="238"/>
      <c r="AE13" s="238"/>
      <c r="AF13" s="238"/>
      <c r="AG13" s="239"/>
      <c r="AH13" s="238"/>
      <c r="AI13" s="238"/>
      <c r="AJ13" s="238"/>
      <c r="AK13" s="238"/>
      <c r="AL13" s="238"/>
      <c r="AM13" s="238"/>
      <c r="AN13" s="238"/>
      <c r="AO13" s="240"/>
    </row>
    <row r="14" spans="1:41" ht="12.75">
      <c r="A14" s="267">
        <v>3738300</v>
      </c>
      <c r="B14" s="268">
        <v>7.835036641584306E-13</v>
      </c>
      <c r="C14" s="238">
        <v>8.420469784091558E-13</v>
      </c>
      <c r="D14" s="238">
        <v>9.152139874450785E-13</v>
      </c>
      <c r="E14" s="238">
        <v>1.010841591584959E-12</v>
      </c>
      <c r="F14" s="238">
        <v>1.1434788572386214E-12</v>
      </c>
      <c r="G14" s="238">
        <v>1.3391115325545523E-12</v>
      </c>
      <c r="H14" s="238">
        <v>1.6386453326146523E-12</v>
      </c>
      <c r="I14" s="238">
        <v>2.0887530761034764E-12</v>
      </c>
      <c r="J14" s="238">
        <v>2.7021718608733573E-12</v>
      </c>
      <c r="K14" s="238"/>
      <c r="L14" s="238"/>
      <c r="M14" s="238"/>
      <c r="N14" s="238"/>
      <c r="O14" s="238"/>
      <c r="P14" s="238"/>
      <c r="Q14" s="238"/>
      <c r="R14" s="238">
        <v>6.179548883337732E-12</v>
      </c>
      <c r="S14" s="238">
        <v>6.938303909928838E-12</v>
      </c>
      <c r="T14" s="238"/>
      <c r="U14" s="238">
        <v>6.8838841823388146E-12</v>
      </c>
      <c r="V14" s="238">
        <v>5.796737372727906E-12</v>
      </c>
      <c r="W14" s="238">
        <v>4.258235227934047E-12</v>
      </c>
      <c r="X14" s="238">
        <v>3.4229000810334456E-12</v>
      </c>
      <c r="Y14" s="238">
        <v>3.041059146062388E-12</v>
      </c>
      <c r="Z14" s="238">
        <v>2.668013219583936E-12</v>
      </c>
      <c r="AA14" s="238"/>
      <c r="AB14" s="238">
        <v>2.270347305459264E-12</v>
      </c>
      <c r="AC14" s="238">
        <v>2.1997197568839874E-12</v>
      </c>
      <c r="AD14" s="238"/>
      <c r="AE14" s="238">
        <v>2.1020353667077962E-12</v>
      </c>
      <c r="AF14" s="238"/>
      <c r="AG14" s="239">
        <v>2.0378991867512577E-12</v>
      </c>
      <c r="AH14" s="238">
        <v>1.976011864199314E-12</v>
      </c>
      <c r="AI14" s="238">
        <v>1.8975717993346893E-12</v>
      </c>
      <c r="AJ14" s="238">
        <v>1.8239191267447566E-12</v>
      </c>
      <c r="AK14" s="238">
        <v>1.7723026728117668E-12</v>
      </c>
      <c r="AL14" s="238">
        <v>1.7396105703252306E-12</v>
      </c>
      <c r="AM14" s="238">
        <v>1.7213921128724993E-12</v>
      </c>
      <c r="AN14" s="238">
        <v>1.7169880097808366E-12</v>
      </c>
      <c r="AO14" s="240">
        <v>1.7258517313430279E-12</v>
      </c>
    </row>
    <row r="15" spans="1:41" ht="12.75" hidden="1">
      <c r="A15" s="267">
        <v>3738250</v>
      </c>
      <c r="B15" s="268"/>
      <c r="C15" s="238"/>
      <c r="D15" s="238"/>
      <c r="E15" s="238"/>
      <c r="F15" s="238"/>
      <c r="G15" s="238"/>
      <c r="H15" s="238"/>
      <c r="I15" s="238"/>
      <c r="J15" s="238"/>
      <c r="K15" s="238"/>
      <c r="L15" s="238"/>
      <c r="M15" s="238"/>
      <c r="N15" s="238"/>
      <c r="O15" s="238"/>
      <c r="P15" s="238"/>
      <c r="Q15" s="238"/>
      <c r="R15" s="238"/>
      <c r="S15" s="238"/>
      <c r="T15" s="238">
        <v>8.265346161421257E-12</v>
      </c>
      <c r="U15" s="238"/>
      <c r="V15" s="238"/>
      <c r="W15" s="238"/>
      <c r="X15" s="238"/>
      <c r="Y15" s="238"/>
      <c r="Z15" s="238"/>
      <c r="AA15" s="238"/>
      <c r="AB15" s="238"/>
      <c r="AC15" s="238"/>
      <c r="AD15" s="238"/>
      <c r="AE15" s="238"/>
      <c r="AF15" s="238"/>
      <c r="AG15" s="239"/>
      <c r="AH15" s="238"/>
      <c r="AI15" s="238"/>
      <c r="AJ15" s="238"/>
      <c r="AK15" s="238"/>
      <c r="AL15" s="238"/>
      <c r="AM15" s="238"/>
      <c r="AN15" s="238"/>
      <c r="AO15" s="240"/>
    </row>
    <row r="16" spans="1:41" ht="12.75">
      <c r="A16" s="267">
        <v>3738200</v>
      </c>
      <c r="B16" s="268">
        <v>9.153699609495165E-13</v>
      </c>
      <c r="C16" s="238">
        <v>9.77190872021254E-13</v>
      </c>
      <c r="D16" s="238">
        <v>1.0508890793635793E-12</v>
      </c>
      <c r="E16" s="238">
        <v>1.1415120797387568E-12</v>
      </c>
      <c r="F16" s="238">
        <v>1.2575439923452686E-12</v>
      </c>
      <c r="G16" s="238">
        <v>1.4149354816364943E-12</v>
      </c>
      <c r="H16" s="238">
        <v>1.6452568077169743E-12</v>
      </c>
      <c r="I16" s="238">
        <v>2.0103590675072997E-12</v>
      </c>
      <c r="J16" s="238">
        <v>2.6135390746076608E-12</v>
      </c>
      <c r="K16" s="238"/>
      <c r="L16" s="238"/>
      <c r="M16" s="238"/>
      <c r="N16" s="238"/>
      <c r="O16" s="238"/>
      <c r="P16" s="238"/>
      <c r="Q16" s="238"/>
      <c r="R16" s="238"/>
      <c r="S16" s="238"/>
      <c r="T16" s="238"/>
      <c r="U16" s="238"/>
      <c r="V16" s="238"/>
      <c r="W16" s="238"/>
      <c r="X16" s="238"/>
      <c r="Y16" s="238"/>
      <c r="Z16" s="238"/>
      <c r="AA16" s="238"/>
      <c r="AB16" s="238"/>
      <c r="AC16" s="238"/>
      <c r="AD16" s="238"/>
      <c r="AE16" s="238">
        <v>2.905851570539298E-12</v>
      </c>
      <c r="AF16" s="238"/>
      <c r="AG16" s="239">
        <v>2.749198382974431E-12</v>
      </c>
      <c r="AH16" s="238">
        <v>2.6118753829351332E-12</v>
      </c>
      <c r="AI16" s="238">
        <v>2.5293237216400773E-12</v>
      </c>
      <c r="AJ16" s="238">
        <v>2.5028130293108583E-12</v>
      </c>
      <c r="AK16" s="238">
        <v>2.5029049188097973E-12</v>
      </c>
      <c r="AL16" s="238">
        <v>2.5159391237643745E-12</v>
      </c>
      <c r="AM16" s="238">
        <v>2.5392714023990236E-12</v>
      </c>
      <c r="AN16" s="238">
        <v>2.5684674745035677E-12</v>
      </c>
      <c r="AO16" s="240">
        <v>2.6027278958783296E-12</v>
      </c>
    </row>
    <row r="17" spans="1:41" ht="12.75" hidden="1">
      <c r="A17" s="267">
        <v>3738140</v>
      </c>
      <c r="B17" s="26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v>3.706229246901819E-12</v>
      </c>
      <c r="AE17" s="238"/>
      <c r="AF17" s="238"/>
      <c r="AG17" s="239"/>
      <c r="AH17" s="238"/>
      <c r="AI17" s="238"/>
      <c r="AJ17" s="238"/>
      <c r="AK17" s="238"/>
      <c r="AL17" s="238"/>
      <c r="AM17" s="238"/>
      <c r="AN17" s="238"/>
      <c r="AO17" s="240"/>
    </row>
    <row r="18" spans="1:41" ht="12.75">
      <c r="A18" s="267">
        <v>3738100</v>
      </c>
      <c r="B18" s="268">
        <v>1.1091414408208669E-12</v>
      </c>
      <c r="C18" s="238">
        <v>1.1884976002703876E-12</v>
      </c>
      <c r="D18" s="238">
        <v>1.2789547446468864E-12</v>
      </c>
      <c r="E18" s="238">
        <v>1.3841315992519706E-12</v>
      </c>
      <c r="F18" s="238">
        <v>1.5097987208805922E-12</v>
      </c>
      <c r="G18" s="238">
        <v>1.6658101559941135E-12</v>
      </c>
      <c r="H18" s="238">
        <v>1.8704179861826665E-12</v>
      </c>
      <c r="I18" s="238">
        <v>2.160473765725068E-12</v>
      </c>
      <c r="J18" s="238">
        <v>2.618449055370473E-12</v>
      </c>
      <c r="K18" s="238"/>
      <c r="L18" s="238"/>
      <c r="M18" s="238"/>
      <c r="N18" s="238"/>
      <c r="O18" s="238"/>
      <c r="P18" s="238"/>
      <c r="Q18" s="238"/>
      <c r="R18" s="238"/>
      <c r="S18" s="238"/>
      <c r="T18" s="238"/>
      <c r="U18" s="238"/>
      <c r="V18" s="238"/>
      <c r="W18" s="238"/>
      <c r="X18" s="238"/>
      <c r="Y18" s="238"/>
      <c r="Z18" s="238"/>
      <c r="AA18" s="238"/>
      <c r="AB18" s="238"/>
      <c r="AC18" s="238"/>
      <c r="AD18" s="238"/>
      <c r="AE18" s="238">
        <v>4.220745107330275E-12</v>
      </c>
      <c r="AF18" s="238"/>
      <c r="AG18" s="239">
        <v>4.064212122455778E-12</v>
      </c>
      <c r="AH18" s="238">
        <v>4.042901118239525E-12</v>
      </c>
      <c r="AI18" s="238">
        <v>4.07498737715062E-12</v>
      </c>
      <c r="AJ18" s="238">
        <v>4.093290936950646E-12</v>
      </c>
      <c r="AK18" s="238">
        <v>4.09584384210206E-12</v>
      </c>
      <c r="AL18" s="238">
        <v>4.09180175192176E-12</v>
      </c>
      <c r="AM18" s="238">
        <v>4.081008432783713E-12</v>
      </c>
      <c r="AN18" s="238">
        <v>4.056445549605972E-12</v>
      </c>
      <c r="AO18" s="240">
        <v>4.01768938168668E-12</v>
      </c>
    </row>
    <row r="19" spans="1:41" ht="13.5" thickBot="1">
      <c r="A19" s="267">
        <v>3738000</v>
      </c>
      <c r="B19" s="268">
        <v>1.3418883932526875E-12</v>
      </c>
      <c r="C19" s="238">
        <v>1.4597750354381177E-12</v>
      </c>
      <c r="D19" s="238">
        <v>1.5948264015887675E-12</v>
      </c>
      <c r="E19" s="238">
        <v>1.7506708666996232E-12</v>
      </c>
      <c r="F19" s="238">
        <v>1.932278793737267E-12</v>
      </c>
      <c r="G19" s="238">
        <v>2.146943127799687E-12</v>
      </c>
      <c r="H19" s="238">
        <v>2.4065261163508598E-12</v>
      </c>
      <c r="I19" s="238">
        <v>2.732182377542957E-12</v>
      </c>
      <c r="J19" s="238">
        <v>3.1669440248836524E-12</v>
      </c>
      <c r="K19" s="238"/>
      <c r="L19" s="238"/>
      <c r="M19" s="238"/>
      <c r="N19" s="238"/>
      <c r="O19" s="238"/>
      <c r="P19" s="238"/>
      <c r="Q19" s="238"/>
      <c r="R19" s="238"/>
      <c r="S19" s="238"/>
      <c r="T19" s="238"/>
      <c r="U19" s="238"/>
      <c r="V19" s="238"/>
      <c r="W19" s="238"/>
      <c r="X19" s="238"/>
      <c r="Y19" s="238"/>
      <c r="Z19" s="238"/>
      <c r="AA19" s="238"/>
      <c r="AB19" s="238"/>
      <c r="AC19" s="238"/>
      <c r="AD19" s="238"/>
      <c r="AE19" s="238">
        <v>7.893017905939025E-12</v>
      </c>
      <c r="AF19" s="238"/>
      <c r="AG19" s="239">
        <v>7.791262349009706E-12</v>
      </c>
      <c r="AH19" s="238">
        <v>7.609966257751227E-12</v>
      </c>
      <c r="AI19" s="238">
        <v>7.353007116646596E-12</v>
      </c>
      <c r="AJ19" s="238">
        <v>7.093736602320483E-12</v>
      </c>
      <c r="AK19" s="238">
        <v>6.84423812090169E-12</v>
      </c>
      <c r="AL19" s="238">
        <v>6.594147324476573E-12</v>
      </c>
      <c r="AM19" s="238">
        <v>6.332384798671669E-12</v>
      </c>
      <c r="AN19" s="238">
        <v>6.053744765548027E-12</v>
      </c>
      <c r="AO19" s="240">
        <v>5.7728279996422555E-12</v>
      </c>
    </row>
    <row r="20" spans="1:41" ht="13.5" thickBot="1">
      <c r="A20" s="267">
        <v>3737900</v>
      </c>
      <c r="B20" s="268">
        <v>1.5452354885828378E-12</v>
      </c>
      <c r="C20" s="238">
        <v>1.710171788753001E-12</v>
      </c>
      <c r="D20" s="238">
        <v>1.9057312703863728E-12</v>
      </c>
      <c r="E20" s="238">
        <v>2.140063329450458E-12</v>
      </c>
      <c r="F20" s="238">
        <v>2.4241406179490363E-12</v>
      </c>
      <c r="G20" s="238">
        <v>2.7730477976578746E-12</v>
      </c>
      <c r="H20" s="238">
        <v>3.2081907438196045E-12</v>
      </c>
      <c r="I20" s="238">
        <v>3.761785660977254E-12</v>
      </c>
      <c r="J20" s="238">
        <v>4.484814280958226E-12</v>
      </c>
      <c r="K20" s="238">
        <v>4.933450607051408E-12</v>
      </c>
      <c r="L20" s="238"/>
      <c r="M20" s="238"/>
      <c r="N20" s="238"/>
      <c r="O20" s="238"/>
      <c r="P20" s="238"/>
      <c r="Q20" s="238"/>
      <c r="R20" s="238"/>
      <c r="S20" s="238"/>
      <c r="T20" s="238"/>
      <c r="U20" s="238"/>
      <c r="V20" s="238"/>
      <c r="W20" s="238"/>
      <c r="X20" s="238"/>
      <c r="Y20" s="238"/>
      <c r="Z20" s="238"/>
      <c r="AA20" s="238"/>
      <c r="AB20" s="238"/>
      <c r="AC20" s="238"/>
      <c r="AD20" s="238"/>
      <c r="AE20" s="241">
        <v>1.6480039958073334E-11</v>
      </c>
      <c r="AF20" s="238"/>
      <c r="AG20" s="239">
        <v>1.4802408615458042E-11</v>
      </c>
      <c r="AH20" s="238">
        <v>1.346886156385199E-11</v>
      </c>
      <c r="AI20" s="238">
        <v>1.2363676544664943E-11</v>
      </c>
      <c r="AJ20" s="238">
        <v>1.135698796122177E-11</v>
      </c>
      <c r="AK20" s="238">
        <v>1.0412858167749032E-11</v>
      </c>
      <c r="AL20" s="238">
        <v>9.533684535351626E-12</v>
      </c>
      <c r="AM20" s="238">
        <v>8.728470255849098E-12</v>
      </c>
      <c r="AN20" s="238">
        <v>7.993520442355326E-12</v>
      </c>
      <c r="AO20" s="240">
        <v>7.35058196310904E-12</v>
      </c>
    </row>
    <row r="21" spans="1:41" ht="12.75" hidden="1">
      <c r="A21" s="267">
        <v>3737830</v>
      </c>
      <c r="B21" s="26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v>2.6935555447693094E-11</v>
      </c>
      <c r="AE21" s="238"/>
      <c r="AF21" s="238"/>
      <c r="AG21" s="239"/>
      <c r="AH21" s="238"/>
      <c r="AI21" s="238"/>
      <c r="AJ21" s="238"/>
      <c r="AK21" s="238"/>
      <c r="AL21" s="238"/>
      <c r="AM21" s="238"/>
      <c r="AN21" s="238"/>
      <c r="AO21" s="240"/>
    </row>
    <row r="22" spans="1:41" ht="13.5" thickBot="1">
      <c r="A22" s="267">
        <v>3737800</v>
      </c>
      <c r="B22" s="268">
        <v>1.657910806114696E-12</v>
      </c>
      <c r="C22" s="238">
        <v>1.853577569829626E-12</v>
      </c>
      <c r="D22" s="238">
        <v>2.0907350020720624E-12</v>
      </c>
      <c r="E22" s="238">
        <v>2.3825081228457925E-12</v>
      </c>
      <c r="F22" s="238">
        <v>2.7476896114033925E-12</v>
      </c>
      <c r="G22" s="238">
        <v>3.2138322919020145E-12</v>
      </c>
      <c r="H22" s="238">
        <v>3.822722013409726E-12</v>
      </c>
      <c r="I22" s="238">
        <v>4.640951798882506E-12</v>
      </c>
      <c r="J22" s="238">
        <v>5.7763267834871954E-12</v>
      </c>
      <c r="K22" s="238"/>
      <c r="L22" s="238"/>
      <c r="M22" s="238"/>
      <c r="N22" s="238"/>
      <c r="O22" s="238"/>
      <c r="P22" s="238"/>
      <c r="Q22" s="238"/>
      <c r="R22" s="238"/>
      <c r="S22" s="238"/>
      <c r="T22" s="238"/>
      <c r="U22" s="238"/>
      <c r="V22" s="238"/>
      <c r="W22" s="238"/>
      <c r="X22" s="238"/>
      <c r="Y22" s="238"/>
      <c r="Z22" s="238"/>
      <c r="AA22" s="238"/>
      <c r="AB22" s="238"/>
      <c r="AC22" s="238"/>
      <c r="AD22" s="238"/>
      <c r="AE22" s="239">
        <v>3.022930276183982E-11</v>
      </c>
      <c r="AF22" s="238"/>
      <c r="AG22" s="239">
        <v>2.5399784110431393E-11</v>
      </c>
      <c r="AH22" s="238">
        <v>2.13278287717048E-11</v>
      </c>
      <c r="AI22" s="242">
        <v>1.8048196744259153E-11</v>
      </c>
      <c r="AJ22" s="238">
        <v>1.544379286289106E-11</v>
      </c>
      <c r="AK22" s="238">
        <v>1.3375064850782583E-11</v>
      </c>
      <c r="AL22" s="238">
        <v>1.170874370153796E-11</v>
      </c>
      <c r="AM22" s="238">
        <v>1.0351339844511485E-11</v>
      </c>
      <c r="AN22" s="238">
        <v>9.2306081313249E-12</v>
      </c>
      <c r="AO22" s="240">
        <v>8.303768757536098E-12</v>
      </c>
    </row>
    <row r="23" spans="1:41" ht="12.75">
      <c r="A23" s="267">
        <v>3737700</v>
      </c>
      <c r="B23" s="268">
        <v>1.6899421452975033E-12</v>
      </c>
      <c r="C23" s="238">
        <v>1.894675896090387E-12</v>
      </c>
      <c r="D23" s="238">
        <v>2.1441092554219967E-12</v>
      </c>
      <c r="E23" s="238">
        <v>2.452852281841591E-12</v>
      </c>
      <c r="F23" s="238">
        <v>2.8421891738389284E-12</v>
      </c>
      <c r="G23" s="238">
        <v>3.3440257811247016E-12</v>
      </c>
      <c r="H23" s="238">
        <v>4.0078760935415614E-12</v>
      </c>
      <c r="I23" s="238">
        <v>4.914357983637327E-12</v>
      </c>
      <c r="J23" s="238">
        <v>6.195672178279763E-12</v>
      </c>
      <c r="K23" s="238"/>
      <c r="L23" s="238">
        <v>8.09453729083775E-12</v>
      </c>
      <c r="M23" s="238"/>
      <c r="N23" s="238"/>
      <c r="O23" s="238"/>
      <c r="P23" s="238"/>
      <c r="Q23" s="238"/>
      <c r="R23" s="238"/>
      <c r="S23" s="238"/>
      <c r="T23" s="238"/>
      <c r="U23" s="238"/>
      <c r="V23" s="238"/>
      <c r="W23" s="238"/>
      <c r="X23" s="238"/>
      <c r="Y23" s="238"/>
      <c r="Z23" s="238"/>
      <c r="AA23" s="238"/>
      <c r="AB23" s="238"/>
      <c r="AC23" s="238"/>
      <c r="AD23" s="238"/>
      <c r="AE23" s="238"/>
      <c r="AF23" s="238"/>
      <c r="AG23" s="239">
        <v>3.167587391237274E-11</v>
      </c>
      <c r="AH23" s="239">
        <v>2.4681524123480097E-11</v>
      </c>
      <c r="AI23" s="239">
        <v>2.0023847319506522E-11</v>
      </c>
      <c r="AJ23" s="238">
        <v>1.6707820439246316E-11</v>
      </c>
      <c r="AK23" s="238">
        <v>1.4235191117745391E-11</v>
      </c>
      <c r="AL23" s="238">
        <v>1.2326272339772102E-11</v>
      </c>
      <c r="AM23" s="238">
        <v>1.0808386000503677E-11</v>
      </c>
      <c r="AN23" s="238">
        <v>9.600089238304449E-12</v>
      </c>
      <c r="AO23" s="240">
        <v>8.589061511850852E-12</v>
      </c>
    </row>
    <row r="24" spans="1:41" ht="12.75">
      <c r="A24" s="267">
        <v>3737600</v>
      </c>
      <c r="B24" s="268">
        <v>1.6898581895374814E-12</v>
      </c>
      <c r="C24" s="238">
        <v>1.893658487314549E-12</v>
      </c>
      <c r="D24" s="238">
        <v>2.141478085349781E-12</v>
      </c>
      <c r="E24" s="238">
        <v>2.447625654428881E-12</v>
      </c>
      <c r="F24" s="238">
        <v>2.8330010581596245E-12</v>
      </c>
      <c r="G24" s="238">
        <v>3.3291153133604443E-12</v>
      </c>
      <c r="H24" s="238">
        <v>3.98583914120812E-12</v>
      </c>
      <c r="I24" s="238">
        <v>4.885009930173518E-12</v>
      </c>
      <c r="J24" s="238">
        <v>6.16749614443395E-12</v>
      </c>
      <c r="K24" s="238"/>
      <c r="L24" s="238">
        <v>8.091488572520295E-12</v>
      </c>
      <c r="M24" s="238"/>
      <c r="N24" s="238"/>
      <c r="O24" s="238"/>
      <c r="P24" s="238"/>
      <c r="Q24" s="238"/>
      <c r="R24" s="238"/>
      <c r="S24" s="238"/>
      <c r="T24" s="238"/>
      <c r="U24" s="238"/>
      <c r="V24" s="238"/>
      <c r="W24" s="238"/>
      <c r="X24" s="238"/>
      <c r="Y24" s="238"/>
      <c r="Z24" s="238"/>
      <c r="AA24" s="238"/>
      <c r="AB24" s="238"/>
      <c r="AC24" s="238"/>
      <c r="AD24" s="238"/>
      <c r="AE24" s="238"/>
      <c r="AF24" s="238"/>
      <c r="AG24" s="239">
        <v>2.1678987274825062E-11</v>
      </c>
      <c r="AH24" s="239">
        <v>1.881132358884017E-11</v>
      </c>
      <c r="AI24" s="238">
        <v>1.636198384152564E-11</v>
      </c>
      <c r="AJ24" s="238">
        <v>1.4315005197033326E-11</v>
      </c>
      <c r="AK24" s="238">
        <v>1.2610240559464696E-11</v>
      </c>
      <c r="AL24" s="238">
        <v>1.1193353493987737E-11</v>
      </c>
      <c r="AM24" s="238">
        <v>1.0014486504632321E-11</v>
      </c>
      <c r="AN24" s="238">
        <v>9.018998348258236E-12</v>
      </c>
      <c r="AO24" s="240">
        <v>8.162125484736592E-12</v>
      </c>
    </row>
    <row r="25" spans="1:41" ht="12.75" hidden="1">
      <c r="A25" s="267">
        <v>3737530</v>
      </c>
      <c r="B25" s="26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v>1.4032054599225227E-11</v>
      </c>
      <c r="AG25" s="239"/>
      <c r="AH25" s="238"/>
      <c r="AI25" s="238"/>
      <c r="AJ25" s="238"/>
      <c r="AK25" s="238"/>
      <c r="AL25" s="238"/>
      <c r="AM25" s="238"/>
      <c r="AN25" s="238"/>
      <c r="AO25" s="240"/>
    </row>
    <row r="26" spans="1:41" ht="12.75">
      <c r="A26" s="267">
        <v>3737500</v>
      </c>
      <c r="B26" s="268">
        <v>1.6805453943240465E-12</v>
      </c>
      <c r="C26" s="238">
        <v>1.881397310519114E-12</v>
      </c>
      <c r="D26" s="238">
        <v>2.126078146862393E-12</v>
      </c>
      <c r="E26" s="238">
        <v>2.42943144475382E-12</v>
      </c>
      <c r="F26" s="238">
        <v>2.8131323394885958E-12</v>
      </c>
      <c r="G26" s="238">
        <v>3.309614318341373E-12</v>
      </c>
      <c r="H26" s="238">
        <v>3.968822000339205E-12</v>
      </c>
      <c r="I26" s="238">
        <v>4.8723879784209585E-12</v>
      </c>
      <c r="J26" s="238">
        <v>6.1888469392175635E-12</v>
      </c>
      <c r="K26" s="238"/>
      <c r="L26" s="238">
        <v>8.343636866766527E-12</v>
      </c>
      <c r="M26" s="238"/>
      <c r="N26" s="238"/>
      <c r="O26" s="238"/>
      <c r="P26" s="238"/>
      <c r="Q26" s="238"/>
      <c r="R26" s="238"/>
      <c r="S26" s="238"/>
      <c r="T26" s="238"/>
      <c r="U26" s="238"/>
      <c r="V26" s="238"/>
      <c r="W26" s="238"/>
      <c r="X26" s="238"/>
      <c r="Y26" s="238"/>
      <c r="Z26" s="238"/>
      <c r="AA26" s="238"/>
      <c r="AB26" s="238"/>
      <c r="AC26" s="238"/>
      <c r="AD26" s="238"/>
      <c r="AE26" s="238"/>
      <c r="AF26" s="238"/>
      <c r="AG26" s="239">
        <v>1.1573838110762325E-11</v>
      </c>
      <c r="AH26" s="238">
        <v>1.0716777412551925E-11</v>
      </c>
      <c r="AI26" s="238">
        <v>1.0073175489301037E-11</v>
      </c>
      <c r="AJ26" s="238">
        <v>9.508427992988822E-12</v>
      </c>
      <c r="AK26" s="238">
        <v>8.959625057188628E-12</v>
      </c>
      <c r="AL26" s="238">
        <v>8.418460453557169E-12</v>
      </c>
      <c r="AM26" s="238">
        <v>7.891478840900419E-12</v>
      </c>
      <c r="AN26" s="238">
        <v>7.370197301447208E-12</v>
      </c>
      <c r="AO26" s="240">
        <v>6.8840481824042816E-12</v>
      </c>
    </row>
    <row r="27" spans="1:41" ht="12.75">
      <c r="A27" s="267">
        <v>3737400</v>
      </c>
      <c r="B27" s="268">
        <v>1.6711720626149181E-12</v>
      </c>
      <c r="C27" s="238">
        <v>1.8732576467604532E-12</v>
      </c>
      <c r="D27" s="238">
        <v>2.1207762694463946E-12</v>
      </c>
      <c r="E27" s="238">
        <v>2.4285416779966845E-12</v>
      </c>
      <c r="F27" s="238">
        <v>2.817989042928669E-12</v>
      </c>
      <c r="G27" s="238">
        <v>3.323306133006888E-12</v>
      </c>
      <c r="H27" s="238">
        <v>4.009599623646114E-12</v>
      </c>
      <c r="I27" s="238">
        <v>5.018683551663767E-12</v>
      </c>
      <c r="J27" s="238">
        <v>6.6484382066511526E-12</v>
      </c>
      <c r="K27" s="238"/>
      <c r="L27" s="238">
        <v>9.317812244633443E-12</v>
      </c>
      <c r="M27" s="238">
        <v>1.3247935695502487E-11</v>
      </c>
      <c r="N27" s="238"/>
      <c r="O27" s="238"/>
      <c r="P27" s="238"/>
      <c r="Q27" s="238"/>
      <c r="R27" s="238"/>
      <c r="S27" s="238"/>
      <c r="T27" s="238"/>
      <c r="U27" s="238"/>
      <c r="V27" s="238"/>
      <c r="W27" s="238"/>
      <c r="X27" s="238"/>
      <c r="Y27" s="238"/>
      <c r="Z27" s="238"/>
      <c r="AA27" s="238"/>
      <c r="AB27" s="238"/>
      <c r="AC27" s="238"/>
      <c r="AD27" s="238"/>
      <c r="AE27" s="238"/>
      <c r="AF27" s="238"/>
      <c r="AG27" s="239">
        <v>7.425646954576965E-12</v>
      </c>
      <c r="AH27" s="238">
        <v>6.808062041527216E-12</v>
      </c>
      <c r="AI27" s="238">
        <v>6.351085924085422E-12</v>
      </c>
      <c r="AJ27" s="238">
        <v>6.021731204928194E-12</v>
      </c>
      <c r="AK27" s="238">
        <v>5.785570251395867E-12</v>
      </c>
      <c r="AL27" s="238">
        <v>5.6076755548515755E-12</v>
      </c>
      <c r="AM27" s="238">
        <v>5.441094074021168E-12</v>
      </c>
      <c r="AN27" s="238">
        <v>5.281720069856973E-12</v>
      </c>
      <c r="AO27" s="240">
        <v>5.1192157898428744E-12</v>
      </c>
    </row>
    <row r="28" spans="1:41" ht="12.75">
      <c r="A28" s="267">
        <v>3737300</v>
      </c>
      <c r="B28" s="268">
        <v>1.6744582802971517E-12</v>
      </c>
      <c r="C28" s="238">
        <v>1.881314654395718E-12</v>
      </c>
      <c r="D28" s="238">
        <v>2.1341195187658062E-12</v>
      </c>
      <c r="E28" s="238">
        <v>2.4493704469365588E-12</v>
      </c>
      <c r="F28" s="238">
        <v>2.857126644640997E-12</v>
      </c>
      <c r="G28" s="238">
        <v>3.417061140632549E-12</v>
      </c>
      <c r="H28" s="238">
        <v>4.242817014763118E-12</v>
      </c>
      <c r="I28" s="238">
        <v>5.509780494771016E-12</v>
      </c>
      <c r="J28" s="238">
        <v>7.38624967930203E-12</v>
      </c>
      <c r="K28" s="238"/>
      <c r="L28" s="238">
        <v>9.887252748701284E-12</v>
      </c>
      <c r="M28" s="238">
        <v>1.2868597110919276E-11</v>
      </c>
      <c r="N28" s="238"/>
      <c r="O28" s="238"/>
      <c r="P28" s="238"/>
      <c r="Q28" s="238"/>
      <c r="R28" s="238"/>
      <c r="S28" s="238"/>
      <c r="T28" s="238"/>
      <c r="U28" s="238"/>
      <c r="V28" s="238"/>
      <c r="W28" s="238"/>
      <c r="X28" s="238"/>
      <c r="Y28" s="238"/>
      <c r="Z28" s="238"/>
      <c r="AA28" s="238"/>
      <c r="AB28" s="238"/>
      <c r="AC28" s="238"/>
      <c r="AD28" s="238"/>
      <c r="AE28" s="238">
        <v>6.363341998542243E-12</v>
      </c>
      <c r="AF28" s="238"/>
      <c r="AG28" s="239">
        <v>5.720088421786593E-12</v>
      </c>
      <c r="AH28" s="238">
        <v>5.17769460687633E-12</v>
      </c>
      <c r="AI28" s="238">
        <v>4.758323736590571E-12</v>
      </c>
      <c r="AJ28" s="238">
        <v>4.4206287081577355E-12</v>
      </c>
      <c r="AK28" s="238">
        <v>4.1545540734938885E-12</v>
      </c>
      <c r="AL28" s="238">
        <v>3.952309293868465E-12</v>
      </c>
      <c r="AM28" s="238">
        <v>3.8091603945056985E-12</v>
      </c>
      <c r="AN28" s="238">
        <v>3.703880466915609E-12</v>
      </c>
      <c r="AO28" s="240">
        <v>3.6272505925454046E-12</v>
      </c>
    </row>
    <row r="29" spans="1:41" ht="12.75" hidden="1">
      <c r="A29" s="267">
        <v>3737280</v>
      </c>
      <c r="B29" s="268"/>
      <c r="C29" s="238"/>
      <c r="D29" s="238"/>
      <c r="E29" s="238"/>
      <c r="F29" s="238"/>
      <c r="G29" s="238"/>
      <c r="H29" s="238"/>
      <c r="I29" s="238"/>
      <c r="J29" s="238"/>
      <c r="K29" s="238"/>
      <c r="L29" s="238"/>
      <c r="M29" s="238"/>
      <c r="N29" s="238">
        <v>1.3981756920298409E-11</v>
      </c>
      <c r="O29" s="238"/>
      <c r="P29" s="238"/>
      <c r="Q29" s="238"/>
      <c r="R29" s="238"/>
      <c r="S29" s="238"/>
      <c r="T29" s="238"/>
      <c r="U29" s="238"/>
      <c r="V29" s="238"/>
      <c r="W29" s="238"/>
      <c r="X29" s="238"/>
      <c r="Y29" s="238"/>
      <c r="Z29" s="238"/>
      <c r="AA29" s="238"/>
      <c r="AB29" s="238"/>
      <c r="AC29" s="238"/>
      <c r="AD29" s="238"/>
      <c r="AE29" s="238"/>
      <c r="AF29" s="238"/>
      <c r="AG29" s="239"/>
      <c r="AH29" s="238"/>
      <c r="AI29" s="238"/>
      <c r="AJ29" s="238"/>
      <c r="AK29" s="238"/>
      <c r="AL29" s="238"/>
      <c r="AM29" s="238"/>
      <c r="AN29" s="238"/>
      <c r="AO29" s="240"/>
    </row>
    <row r="30" spans="1:41" ht="12.75">
      <c r="A30" s="267">
        <v>3737200</v>
      </c>
      <c r="B30" s="268">
        <v>1.6879771584586979E-12</v>
      </c>
      <c r="C30" s="238">
        <v>1.899219166714156E-12</v>
      </c>
      <c r="D30" s="238">
        <v>2.1628548186945684E-12</v>
      </c>
      <c r="E30" s="238">
        <v>2.5082641835926416E-12</v>
      </c>
      <c r="F30" s="238">
        <v>2.9880825526616436E-12</v>
      </c>
      <c r="G30" s="238">
        <v>3.684067086734855E-12</v>
      </c>
      <c r="H30" s="238">
        <v>4.690612167766958E-12</v>
      </c>
      <c r="I30" s="238">
        <v>6.057324125232643E-12</v>
      </c>
      <c r="J30" s="238">
        <v>7.723982714498158E-12</v>
      </c>
      <c r="K30" s="238"/>
      <c r="L30" s="238">
        <v>9.535914870417096E-12</v>
      </c>
      <c r="M30" s="238">
        <v>1.1329617526522314E-11</v>
      </c>
      <c r="N30" s="238"/>
      <c r="O30" s="238"/>
      <c r="P30" s="238"/>
      <c r="Q30" s="238"/>
      <c r="R30" s="238"/>
      <c r="S30" s="238"/>
      <c r="T30" s="238"/>
      <c r="U30" s="238"/>
      <c r="V30" s="238"/>
      <c r="W30" s="238"/>
      <c r="X30" s="238"/>
      <c r="Y30" s="238"/>
      <c r="Z30" s="238"/>
      <c r="AA30" s="238"/>
      <c r="AB30" s="238"/>
      <c r="AC30" s="238"/>
      <c r="AD30" s="238"/>
      <c r="AE30" s="238">
        <v>5.0632371450845294E-12</v>
      </c>
      <c r="AF30" s="238"/>
      <c r="AG30" s="239">
        <v>4.662373239570845E-12</v>
      </c>
      <c r="AH30" s="238">
        <v>4.268778728314689E-12</v>
      </c>
      <c r="AI30" s="238">
        <v>3.919424823847724E-12</v>
      </c>
      <c r="AJ30" s="238">
        <v>3.631379628617478E-12</v>
      </c>
      <c r="AK30" s="238">
        <v>3.383724071455249E-12</v>
      </c>
      <c r="AL30" s="238">
        <v>3.168031088092029E-12</v>
      </c>
      <c r="AM30" s="238">
        <v>2.9941174100350853E-12</v>
      </c>
      <c r="AN30" s="238">
        <v>2.8519245904205337E-12</v>
      </c>
      <c r="AO30" s="240">
        <v>2.7441251966733126E-12</v>
      </c>
    </row>
    <row r="31" spans="1:41" ht="12.75">
      <c r="A31" s="267">
        <v>3737100</v>
      </c>
      <c r="B31" s="268">
        <v>1.7074857438841375E-12</v>
      </c>
      <c r="C31" s="238">
        <v>1.9362639265618312E-12</v>
      </c>
      <c r="D31" s="238">
        <v>2.24066876128557E-12</v>
      </c>
      <c r="E31" s="238">
        <v>2.6628505090887035E-12</v>
      </c>
      <c r="F31" s="238">
        <v>3.255265732647304E-12</v>
      </c>
      <c r="G31" s="238">
        <v>4.059945569247001E-12</v>
      </c>
      <c r="H31" s="238">
        <v>5.072178927584145E-12</v>
      </c>
      <c r="I31" s="238">
        <v>6.218399027501185E-12</v>
      </c>
      <c r="J31" s="238">
        <v>7.398011488539168E-12</v>
      </c>
      <c r="K31" s="238"/>
      <c r="L31" s="238">
        <v>8.56290505463548E-12</v>
      </c>
      <c r="M31" s="238">
        <v>9.691725267932239E-12</v>
      </c>
      <c r="N31" s="238"/>
      <c r="O31" s="238"/>
      <c r="P31" s="238"/>
      <c r="Q31" s="238"/>
      <c r="R31" s="238"/>
      <c r="S31" s="238"/>
      <c r="T31" s="238"/>
      <c r="U31" s="238"/>
      <c r="V31" s="238"/>
      <c r="W31" s="238"/>
      <c r="X31" s="238"/>
      <c r="Y31" s="238"/>
      <c r="Z31" s="238"/>
      <c r="AA31" s="238"/>
      <c r="AB31" s="238"/>
      <c r="AC31" s="238"/>
      <c r="AD31" s="238"/>
      <c r="AE31" s="238">
        <v>4.209678698544646E-12</v>
      </c>
      <c r="AF31" s="238"/>
      <c r="AG31" s="239">
        <v>3.8527272311522534E-12</v>
      </c>
      <c r="AH31" s="238">
        <v>3.5728799089843115E-12</v>
      </c>
      <c r="AI31" s="238">
        <v>3.318201462150824E-12</v>
      </c>
      <c r="AJ31" s="238">
        <v>3.0873485178735407E-12</v>
      </c>
      <c r="AK31" s="238">
        <v>2.8895537682150947E-12</v>
      </c>
      <c r="AL31" s="238">
        <v>2.71307231528821E-12</v>
      </c>
      <c r="AM31" s="238">
        <v>2.5571707733911807E-12</v>
      </c>
      <c r="AN31" s="238">
        <v>2.4144366681493977E-12</v>
      </c>
      <c r="AO31" s="240">
        <v>2.2910798683503854E-12</v>
      </c>
    </row>
    <row r="32" spans="1:41" ht="12.75">
      <c r="A32" s="267">
        <v>3737000</v>
      </c>
      <c r="B32" s="268">
        <v>1.756909956424164E-12</v>
      </c>
      <c r="C32" s="238">
        <v>2.0323864227744265E-12</v>
      </c>
      <c r="D32" s="238">
        <v>2.4078797853931826E-12</v>
      </c>
      <c r="E32" s="238">
        <v>2.912503028618157E-12</v>
      </c>
      <c r="F32" s="238">
        <v>3.5576655907631908E-12</v>
      </c>
      <c r="G32" s="238">
        <v>4.318252382247529E-12</v>
      </c>
      <c r="H32" s="238">
        <v>5.132723573793771E-12</v>
      </c>
      <c r="I32" s="238">
        <v>5.9420436429540574E-12</v>
      </c>
      <c r="J32" s="238">
        <v>6.7411879674312464E-12</v>
      </c>
      <c r="K32" s="238"/>
      <c r="L32" s="238">
        <v>7.541154603010774E-12</v>
      </c>
      <c r="M32" s="238">
        <v>8.235576763304851E-12</v>
      </c>
      <c r="N32" s="238"/>
      <c r="O32" s="238"/>
      <c r="P32" s="238"/>
      <c r="Q32" s="238"/>
      <c r="R32" s="238"/>
      <c r="S32" s="238"/>
      <c r="T32" s="238"/>
      <c r="U32" s="238"/>
      <c r="V32" s="238"/>
      <c r="W32" s="238"/>
      <c r="X32" s="238"/>
      <c r="Y32" s="238"/>
      <c r="Z32" s="238"/>
      <c r="AA32" s="238"/>
      <c r="AB32" s="238">
        <v>4.1763079936724795E-12</v>
      </c>
      <c r="AC32" s="238"/>
      <c r="AD32" s="238"/>
      <c r="AE32" s="238">
        <v>3.5872545113663557E-12</v>
      </c>
      <c r="AF32" s="238"/>
      <c r="AG32" s="239">
        <v>3.2551584063253317E-12</v>
      </c>
      <c r="AH32" s="238">
        <v>3.018772471111502E-12</v>
      </c>
      <c r="AI32" s="238">
        <v>2.8237904362377784E-12</v>
      </c>
      <c r="AJ32" s="238">
        <v>2.6540069119417247E-12</v>
      </c>
      <c r="AK32" s="238">
        <v>2.498351133515954E-12</v>
      </c>
      <c r="AL32" s="238">
        <v>2.3604445490630723E-12</v>
      </c>
      <c r="AM32" s="238">
        <v>2.237700909619069E-12</v>
      </c>
      <c r="AN32" s="238">
        <v>2.1231247733473088E-12</v>
      </c>
      <c r="AO32" s="240">
        <v>2.015917558721749E-12</v>
      </c>
    </row>
    <row r="33" spans="1:41" ht="12.75" hidden="1">
      <c r="A33" s="267">
        <v>3736987.5</v>
      </c>
      <c r="B33" s="268"/>
      <c r="C33" s="238"/>
      <c r="D33" s="238"/>
      <c r="E33" s="238"/>
      <c r="F33" s="238"/>
      <c r="G33" s="238"/>
      <c r="H33" s="238"/>
      <c r="I33" s="238"/>
      <c r="J33" s="238"/>
      <c r="K33" s="238"/>
      <c r="L33" s="238"/>
      <c r="M33" s="238"/>
      <c r="N33" s="238"/>
      <c r="O33" s="238">
        <v>8.495951584469014E-12</v>
      </c>
      <c r="P33" s="238"/>
      <c r="Q33" s="238"/>
      <c r="R33" s="238"/>
      <c r="S33" s="238"/>
      <c r="T33" s="238"/>
      <c r="U33" s="238"/>
      <c r="V33" s="238"/>
      <c r="W33" s="238"/>
      <c r="X33" s="238"/>
      <c r="Y33" s="238"/>
      <c r="Z33" s="238"/>
      <c r="AA33" s="238"/>
      <c r="AB33" s="238"/>
      <c r="AC33" s="238"/>
      <c r="AD33" s="238"/>
      <c r="AE33" s="238"/>
      <c r="AF33" s="238"/>
      <c r="AG33" s="239"/>
      <c r="AH33" s="238"/>
      <c r="AI33" s="238"/>
      <c r="AJ33" s="238"/>
      <c r="AK33" s="238"/>
      <c r="AL33" s="238"/>
      <c r="AM33" s="238"/>
      <c r="AN33" s="238"/>
      <c r="AO33" s="240"/>
    </row>
    <row r="34" spans="1:41" ht="12.75" hidden="1">
      <c r="A34" s="267">
        <v>3736960</v>
      </c>
      <c r="B34" s="26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v>4.057336809873948E-12</v>
      </c>
      <c r="AB34" s="238"/>
      <c r="AC34" s="238"/>
      <c r="AD34" s="238"/>
      <c r="AE34" s="238"/>
      <c r="AF34" s="238"/>
      <c r="AG34" s="239"/>
      <c r="AH34" s="238"/>
      <c r="AI34" s="238"/>
      <c r="AJ34" s="238"/>
      <c r="AK34" s="238"/>
      <c r="AL34" s="238"/>
      <c r="AM34" s="238"/>
      <c r="AN34" s="238"/>
      <c r="AO34" s="240"/>
    </row>
    <row r="35" spans="1:41" ht="12.75">
      <c r="A35" s="267">
        <v>3736900</v>
      </c>
      <c r="B35" s="268">
        <v>1.8663576851196137E-12</v>
      </c>
      <c r="C35" s="238">
        <v>2.200518935609923E-12</v>
      </c>
      <c r="D35" s="238">
        <v>2.629343755971813E-12</v>
      </c>
      <c r="E35" s="238">
        <v>3.148514366721269E-12</v>
      </c>
      <c r="F35" s="238">
        <v>3.7291512917984025E-12</v>
      </c>
      <c r="G35" s="238">
        <v>4.326194603679728E-12</v>
      </c>
      <c r="H35" s="238">
        <v>4.907452125754172E-12</v>
      </c>
      <c r="I35" s="238">
        <v>5.48030053604436E-12</v>
      </c>
      <c r="J35" s="238">
        <v>6.063864770530867E-12</v>
      </c>
      <c r="K35" s="238"/>
      <c r="L35" s="238">
        <v>6.5974924966190384E-12</v>
      </c>
      <c r="M35" s="238">
        <v>6.964185874880291E-12</v>
      </c>
      <c r="N35" s="238"/>
      <c r="O35" s="238"/>
      <c r="P35" s="238">
        <v>7.360151331596601E-12</v>
      </c>
      <c r="Q35" s="238">
        <v>8.418781343127143E-12</v>
      </c>
      <c r="R35" s="238">
        <v>1.0428363195278167E-11</v>
      </c>
      <c r="S35" s="238">
        <v>1.2658561676216085E-11</v>
      </c>
      <c r="T35" s="238"/>
      <c r="U35" s="238">
        <v>1.2867584867549535E-11</v>
      </c>
      <c r="V35" s="238">
        <v>1.0366091170695152E-11</v>
      </c>
      <c r="W35" s="238">
        <v>7.577540275959785E-12</v>
      </c>
      <c r="X35" s="238">
        <v>6.0176744110330496E-12</v>
      </c>
      <c r="Y35" s="238">
        <v>5.17102177715825E-12</v>
      </c>
      <c r="Z35" s="238">
        <v>4.328919612127822E-12</v>
      </c>
      <c r="AA35" s="238"/>
      <c r="AB35" s="238">
        <v>3.541645402971069E-12</v>
      </c>
      <c r="AC35" s="238"/>
      <c r="AD35" s="238"/>
      <c r="AE35" s="238">
        <v>3.0574240814066746E-12</v>
      </c>
      <c r="AF35" s="238"/>
      <c r="AG35" s="239">
        <v>2.7824226260469696E-12</v>
      </c>
      <c r="AH35" s="238">
        <v>2.5924993378710375E-12</v>
      </c>
      <c r="AI35" s="238">
        <v>2.424667821434642E-12</v>
      </c>
      <c r="AJ35" s="238">
        <v>2.2856846575135346E-12</v>
      </c>
      <c r="AK35" s="238">
        <v>2.1683927704745124E-12</v>
      </c>
      <c r="AL35" s="238">
        <v>2.062696921805893E-12</v>
      </c>
      <c r="AM35" s="238">
        <v>1.9652043762580147E-12</v>
      </c>
      <c r="AN35" s="238">
        <v>1.8774273767959865E-12</v>
      </c>
      <c r="AO35" s="240">
        <v>1.794808075830978E-12</v>
      </c>
    </row>
    <row r="36" spans="1:41" ht="12.75">
      <c r="A36" s="267">
        <v>3736800</v>
      </c>
      <c r="B36" s="268">
        <v>2.0259487596661995E-12</v>
      </c>
      <c r="C36" s="238">
        <v>2.3895989065681158E-12</v>
      </c>
      <c r="D36" s="238">
        <v>2.8096028575496897E-12</v>
      </c>
      <c r="E36" s="238">
        <v>3.260077394680695E-12</v>
      </c>
      <c r="F36" s="238">
        <v>3.709830300557755E-12</v>
      </c>
      <c r="G36" s="238">
        <v>4.141871988730011E-12</v>
      </c>
      <c r="H36" s="238">
        <v>4.566611959510477E-12</v>
      </c>
      <c r="I36" s="238">
        <v>5.00115659738364E-12</v>
      </c>
      <c r="J36" s="238">
        <v>5.416045525857388E-12</v>
      </c>
      <c r="K36" s="238"/>
      <c r="L36" s="238">
        <v>5.725902849023883E-12</v>
      </c>
      <c r="M36" s="238">
        <v>5.947903702449732E-12</v>
      </c>
      <c r="N36" s="238"/>
      <c r="O36" s="238"/>
      <c r="P36" s="238">
        <v>6.361800261635509E-12</v>
      </c>
      <c r="Q36" s="238">
        <v>7.311758257629133E-12</v>
      </c>
      <c r="R36" s="238">
        <v>8.834335925961499E-12</v>
      </c>
      <c r="S36" s="238">
        <v>1.0389696006244335E-11</v>
      </c>
      <c r="T36" s="238"/>
      <c r="U36" s="238">
        <v>1.054106916190037E-11</v>
      </c>
      <c r="V36" s="238">
        <v>8.923015372232247E-12</v>
      </c>
      <c r="W36" s="238">
        <v>6.843340368377973E-12</v>
      </c>
      <c r="X36" s="238">
        <v>5.318881130005112E-12</v>
      </c>
      <c r="Y36" s="238">
        <v>4.437516772911279E-12</v>
      </c>
      <c r="Z36" s="238">
        <v>3.690925632039264E-12</v>
      </c>
      <c r="AA36" s="238"/>
      <c r="AB36" s="238">
        <v>3.066462112085512E-12</v>
      </c>
      <c r="AC36" s="238"/>
      <c r="AD36" s="238"/>
      <c r="AE36" s="238">
        <v>2.662698589985635E-12</v>
      </c>
      <c r="AF36" s="238"/>
      <c r="AG36" s="239">
        <v>2.4187879817049537E-12</v>
      </c>
      <c r="AH36" s="238">
        <v>2.2619757463928895E-12</v>
      </c>
      <c r="AI36" s="238">
        <v>2.129398160061522E-12</v>
      </c>
      <c r="AJ36" s="238">
        <v>2.0002582290081444E-12</v>
      </c>
      <c r="AK36" s="238">
        <v>1.8945290027011383E-12</v>
      </c>
      <c r="AL36" s="238">
        <v>1.8085639278588105E-12</v>
      </c>
      <c r="AM36" s="238">
        <v>1.7322664614473378E-12</v>
      </c>
      <c r="AN36" s="238">
        <v>1.6626614486735041E-12</v>
      </c>
      <c r="AO36" s="240">
        <v>1.5985820320488541E-12</v>
      </c>
    </row>
    <row r="37" spans="1:41" ht="12.75">
      <c r="A37" s="267">
        <v>3736700</v>
      </c>
      <c r="B37" s="268">
        <v>2.183359419057348E-12</v>
      </c>
      <c r="C37" s="238">
        <v>2.52535479863941E-12</v>
      </c>
      <c r="D37" s="238">
        <v>2.880135429326152E-12</v>
      </c>
      <c r="E37" s="238">
        <v>3.226703311518745E-12</v>
      </c>
      <c r="F37" s="238">
        <v>3.5565293885459845E-12</v>
      </c>
      <c r="G37" s="238">
        <v>3.879611152150158E-12</v>
      </c>
      <c r="H37" s="238">
        <v>4.2108549812849215E-12</v>
      </c>
      <c r="I37" s="238">
        <v>4.537659683486315E-12</v>
      </c>
      <c r="J37" s="238">
        <v>4.804058230924414E-12</v>
      </c>
      <c r="K37" s="238"/>
      <c r="L37" s="238">
        <v>4.9715905359642335E-12</v>
      </c>
      <c r="M37" s="238">
        <v>5.145788276521731E-12</v>
      </c>
      <c r="N37" s="238"/>
      <c r="O37" s="238"/>
      <c r="P37" s="238">
        <v>5.57178318832148E-12</v>
      </c>
      <c r="Q37" s="238">
        <v>6.42993444349414E-12</v>
      </c>
      <c r="R37" s="238">
        <v>7.64689790442217E-12</v>
      </c>
      <c r="S37" s="238">
        <v>8.765719630812313E-12</v>
      </c>
      <c r="T37" s="238"/>
      <c r="U37" s="238">
        <v>8.880016183400542E-12</v>
      </c>
      <c r="V37" s="238">
        <v>7.80065769370716E-12</v>
      </c>
      <c r="W37" s="238">
        <v>6.210342763630366E-12</v>
      </c>
      <c r="X37" s="238">
        <v>4.822147885730107E-12</v>
      </c>
      <c r="Y37" s="238">
        <v>3.925503240728542E-12</v>
      </c>
      <c r="Z37" s="238">
        <v>3.2401553512416465E-12</v>
      </c>
      <c r="AA37" s="238"/>
      <c r="AB37" s="238">
        <v>2.68795242988802E-12</v>
      </c>
      <c r="AC37" s="238"/>
      <c r="AD37" s="238"/>
      <c r="AE37" s="238">
        <v>2.3473585871593294E-12</v>
      </c>
      <c r="AF37" s="238"/>
      <c r="AG37" s="239">
        <v>2.1400697112575424E-12</v>
      </c>
      <c r="AH37" s="238">
        <v>1.9986127578036914E-12</v>
      </c>
      <c r="AI37" s="238">
        <v>1.8974548950770436E-12</v>
      </c>
      <c r="AJ37" s="238">
        <v>1.7947735936903583E-12</v>
      </c>
      <c r="AK37" s="238">
        <v>1.6907519773948427E-12</v>
      </c>
      <c r="AL37" s="238">
        <v>1.6055407907314601E-12</v>
      </c>
      <c r="AM37" s="238">
        <v>1.5381243643612872E-12</v>
      </c>
      <c r="AN37" s="238">
        <v>1.4803081540229365E-12</v>
      </c>
      <c r="AO37" s="240">
        <v>1.4282117036581439E-12</v>
      </c>
    </row>
    <row r="38" spans="1:41" ht="12.75">
      <c r="A38" s="267">
        <v>3736600</v>
      </c>
      <c r="B38" s="268">
        <v>2.2843183280792262E-12</v>
      </c>
      <c r="C38" s="238">
        <v>2.5675713649271726E-12</v>
      </c>
      <c r="D38" s="238">
        <v>2.839719378648515E-12</v>
      </c>
      <c r="E38" s="238">
        <v>3.0969829901760227E-12</v>
      </c>
      <c r="F38" s="238">
        <v>3.3483370612270956E-12</v>
      </c>
      <c r="G38" s="238">
        <v>3.6061466929496125E-12</v>
      </c>
      <c r="H38" s="238">
        <v>3.866187422391766E-12</v>
      </c>
      <c r="I38" s="238">
        <v>4.093169200789941E-12</v>
      </c>
      <c r="J38" s="238">
        <v>4.242215529635222E-12</v>
      </c>
      <c r="K38" s="238"/>
      <c r="L38" s="238">
        <v>4.3366897694854866E-12</v>
      </c>
      <c r="M38" s="238">
        <v>4.521517891617516E-12</v>
      </c>
      <c r="N38" s="238"/>
      <c r="O38" s="238"/>
      <c r="P38" s="238">
        <v>4.9619233272032184E-12</v>
      </c>
      <c r="Q38" s="238">
        <v>5.719977477834947E-12</v>
      </c>
      <c r="R38" s="238">
        <v>6.713998991071374E-12</v>
      </c>
      <c r="S38" s="238">
        <v>7.542302299147799E-12</v>
      </c>
      <c r="T38" s="238"/>
      <c r="U38" s="238">
        <v>7.636376171403808E-12</v>
      </c>
      <c r="V38" s="238">
        <v>6.8935629285865154E-12</v>
      </c>
      <c r="W38" s="238">
        <v>5.6590897920844E-12</v>
      </c>
      <c r="X38" s="238">
        <v>4.427971732318974E-12</v>
      </c>
      <c r="Y38" s="238">
        <v>3.5589856394927983E-12</v>
      </c>
      <c r="Z38" s="238">
        <v>2.9190629319034143E-12</v>
      </c>
      <c r="AA38" s="238"/>
      <c r="AB38" s="238">
        <v>2.3975797551330182E-12</v>
      </c>
      <c r="AC38" s="238"/>
      <c r="AD38" s="238"/>
      <c r="AE38" s="238">
        <v>2.0769981125559327E-12</v>
      </c>
      <c r="AF38" s="238"/>
      <c r="AG38" s="239">
        <v>1.9064987495907626E-12</v>
      </c>
      <c r="AH38" s="238">
        <v>1.784247606822096E-12</v>
      </c>
      <c r="AI38" s="238">
        <v>1.695989797748194E-12</v>
      </c>
      <c r="AJ38" s="238">
        <v>1.6243633335066271E-12</v>
      </c>
      <c r="AK38" s="238">
        <v>1.5417185205734792E-12</v>
      </c>
      <c r="AL38" s="238">
        <v>1.4569804195511359E-12</v>
      </c>
      <c r="AM38" s="238">
        <v>1.3864171640812347E-12</v>
      </c>
      <c r="AN38" s="238">
        <v>1.3308234512565707E-12</v>
      </c>
      <c r="AO38" s="240">
        <v>1.2847162198543506E-12</v>
      </c>
    </row>
    <row r="39" spans="1:41" ht="12.75">
      <c r="A39" s="267">
        <v>3736500</v>
      </c>
      <c r="B39" s="268">
        <v>2.3068699499119184E-12</v>
      </c>
      <c r="C39" s="238">
        <v>2.5240948297528945E-12</v>
      </c>
      <c r="D39" s="238">
        <v>2.728501200660358E-12</v>
      </c>
      <c r="E39" s="238">
        <v>2.9278166616207462E-12</v>
      </c>
      <c r="F39" s="238">
        <v>3.132180533194797E-12</v>
      </c>
      <c r="G39" s="238">
        <v>3.341150068790979E-12</v>
      </c>
      <c r="H39" s="238">
        <v>3.5328123567241156E-12</v>
      </c>
      <c r="I39" s="238">
        <v>3.670541034999141E-12</v>
      </c>
      <c r="J39" s="238">
        <v>3.74436236954124E-12</v>
      </c>
      <c r="K39" s="238"/>
      <c r="L39" s="238">
        <v>3.825723636198881E-12</v>
      </c>
      <c r="M39" s="238">
        <v>4.04066323264778E-12</v>
      </c>
      <c r="N39" s="238"/>
      <c r="O39" s="238"/>
      <c r="P39" s="238">
        <v>4.470244796616675E-12</v>
      </c>
      <c r="Q39" s="238">
        <v>5.140835768364698E-12</v>
      </c>
      <c r="R39" s="238">
        <v>5.959922335808749E-12</v>
      </c>
      <c r="S39" s="238">
        <v>6.591415169348889E-12</v>
      </c>
      <c r="T39" s="238"/>
      <c r="U39" s="238">
        <v>6.670443392989922E-12</v>
      </c>
      <c r="V39" s="238">
        <v>6.1425317098894736E-12</v>
      </c>
      <c r="W39" s="238">
        <v>5.1773139847420814E-12</v>
      </c>
      <c r="X39" s="238">
        <v>4.100600946133209E-12</v>
      </c>
      <c r="Y39" s="238">
        <v>3.2677201067073804E-12</v>
      </c>
      <c r="Z39" s="238">
        <v>2.6757190331994247E-12</v>
      </c>
      <c r="AA39" s="238"/>
      <c r="AB39" s="238">
        <v>2.192878514468924E-12</v>
      </c>
      <c r="AC39" s="238"/>
      <c r="AD39" s="238"/>
      <c r="AE39" s="238">
        <v>1.8648747384086872E-12</v>
      </c>
      <c r="AF39" s="238"/>
      <c r="AG39" s="239">
        <v>1.7047947653029116E-12</v>
      </c>
      <c r="AH39" s="238">
        <v>1.6067178250398331E-12</v>
      </c>
      <c r="AI39" s="238">
        <v>1.5256460970869825E-12</v>
      </c>
      <c r="AJ39" s="238">
        <v>1.4671686703702967E-12</v>
      </c>
      <c r="AK39" s="238">
        <v>1.411609362661559E-12</v>
      </c>
      <c r="AL39" s="238">
        <v>1.343795353478244E-12</v>
      </c>
      <c r="AM39" s="238">
        <v>1.274065810167562E-12</v>
      </c>
      <c r="AN39" s="238">
        <v>1.2147915065887553E-12</v>
      </c>
      <c r="AO39" s="240">
        <v>1.1677391189032573E-12</v>
      </c>
    </row>
    <row r="40" spans="1:41" ht="12.75">
      <c r="A40" s="267">
        <v>3736400</v>
      </c>
      <c r="B40" s="268">
        <v>2.2627334056068814E-12</v>
      </c>
      <c r="C40" s="238">
        <v>2.4276949219139654E-12</v>
      </c>
      <c r="D40" s="238">
        <v>2.5883297668738314E-12</v>
      </c>
      <c r="E40" s="238">
        <v>2.7528219468036044E-12</v>
      </c>
      <c r="F40" s="238">
        <v>2.922433412371836E-12</v>
      </c>
      <c r="G40" s="238">
        <v>3.083709431238267E-12</v>
      </c>
      <c r="H40" s="238">
        <v>3.210010783197886E-12</v>
      </c>
      <c r="I40" s="238">
        <v>3.2818354412703077E-12</v>
      </c>
      <c r="J40" s="238">
        <v>3.3253947089068297E-12</v>
      </c>
      <c r="K40" s="238"/>
      <c r="L40" s="238">
        <v>3.424000892602419E-12</v>
      </c>
      <c r="M40" s="238">
        <v>3.657330658031794E-12</v>
      </c>
      <c r="N40" s="238"/>
      <c r="O40" s="238"/>
      <c r="P40" s="238">
        <v>4.063807681679312E-12</v>
      </c>
      <c r="Q40" s="238">
        <v>4.6593944686885806E-12</v>
      </c>
      <c r="R40" s="238">
        <v>5.339012403816811E-12</v>
      </c>
      <c r="S40" s="238">
        <v>5.83156008414235E-12</v>
      </c>
      <c r="T40" s="238"/>
      <c r="U40" s="238">
        <v>5.8988436230704025E-12</v>
      </c>
      <c r="V40" s="238">
        <v>5.512169166294528E-12</v>
      </c>
      <c r="W40" s="238">
        <v>4.750486443364164E-12</v>
      </c>
      <c r="X40" s="238">
        <v>3.8236120188030985E-12</v>
      </c>
      <c r="Y40" s="238">
        <v>3.0383775051292517E-12</v>
      </c>
      <c r="Z40" s="238">
        <v>2.4786102100156363E-12</v>
      </c>
      <c r="AA40" s="238"/>
      <c r="AB40" s="238">
        <v>2.0353771926710753E-12</v>
      </c>
      <c r="AC40" s="238"/>
      <c r="AD40" s="238"/>
      <c r="AE40" s="239">
        <v>1.7053045921032557E-12</v>
      </c>
      <c r="AF40" s="238"/>
      <c r="AG40" s="238">
        <v>1.5322296104728348E-12</v>
      </c>
      <c r="AH40" s="238">
        <v>1.4503326774828093E-12</v>
      </c>
      <c r="AI40" s="238">
        <v>1.3841082492259424E-12</v>
      </c>
      <c r="AJ40" s="238">
        <v>1.3286363570735247E-12</v>
      </c>
      <c r="AK40" s="238">
        <v>1.2868699372224249E-12</v>
      </c>
      <c r="AL40" s="238">
        <v>1.241429198379862E-12</v>
      </c>
      <c r="AM40" s="238">
        <v>1.1851330053848896E-12</v>
      </c>
      <c r="AN40" s="238">
        <v>1.1271835551133952E-12</v>
      </c>
      <c r="AO40" s="240">
        <v>1.0768106796881642E-12</v>
      </c>
    </row>
    <row r="41" spans="1:41" ht="12.75">
      <c r="A41" s="267">
        <v>3736300</v>
      </c>
      <c r="B41" s="268">
        <v>2.1784291132785166E-12</v>
      </c>
      <c r="C41" s="238">
        <v>2.309622137967261E-12</v>
      </c>
      <c r="D41" s="238">
        <v>2.443765180230291E-12</v>
      </c>
      <c r="E41" s="238">
        <v>2.5828114126071498E-12</v>
      </c>
      <c r="F41" s="238">
        <v>2.7186378407812354E-12</v>
      </c>
      <c r="G41" s="238">
        <v>2.8327462367997576E-12</v>
      </c>
      <c r="H41" s="238">
        <v>2.9057745576467818E-12</v>
      </c>
      <c r="I41" s="238">
        <v>2.940752107681338E-12</v>
      </c>
      <c r="J41" s="238">
        <v>2.9840332554410123E-12</v>
      </c>
      <c r="K41" s="238"/>
      <c r="L41" s="238">
        <v>3.1037959565700483E-12</v>
      </c>
      <c r="M41" s="238">
        <v>3.3418635705325507E-12</v>
      </c>
      <c r="N41" s="238"/>
      <c r="O41" s="238"/>
      <c r="P41" s="238">
        <v>3.723216889678519E-12</v>
      </c>
      <c r="Q41" s="238">
        <v>4.253485106260892E-12</v>
      </c>
      <c r="R41" s="238">
        <v>4.8206538063718226E-12</v>
      </c>
      <c r="S41" s="238">
        <v>5.211488583722601E-12</v>
      </c>
      <c r="T41" s="238"/>
      <c r="U41" s="238">
        <v>5.269250088061628E-12</v>
      </c>
      <c r="V41" s="238">
        <v>4.97804607510207E-12</v>
      </c>
      <c r="W41" s="238">
        <v>4.370655473765866E-12</v>
      </c>
      <c r="X41" s="238">
        <v>3.5793496223623426E-12</v>
      </c>
      <c r="Y41" s="238">
        <v>2.8522732266993624E-12</v>
      </c>
      <c r="Z41" s="238">
        <v>2.3176625307283383E-12</v>
      </c>
      <c r="AA41" s="238"/>
      <c r="AB41" s="238">
        <v>1.9095467463814687E-12</v>
      </c>
      <c r="AC41" s="238"/>
      <c r="AD41" s="238"/>
      <c r="AE41" s="238">
        <v>1.5885433516234731E-12</v>
      </c>
      <c r="AF41" s="238"/>
      <c r="AG41" s="238">
        <v>1.3952584256489468E-12</v>
      </c>
      <c r="AH41" s="238">
        <v>1.3108815900824044E-12</v>
      </c>
      <c r="AI41" s="238">
        <v>1.2608156526184291E-12</v>
      </c>
      <c r="AJ41" s="238">
        <v>1.2123094819460172E-12</v>
      </c>
      <c r="AK41" s="238">
        <v>1.1731789715566481E-12</v>
      </c>
      <c r="AL41" s="238">
        <v>1.1410346730069405E-12</v>
      </c>
      <c r="AM41" s="238">
        <v>1.1027666679005451E-12</v>
      </c>
      <c r="AN41" s="238">
        <v>1.0556369157635451E-12</v>
      </c>
      <c r="AO41" s="240">
        <v>1.0069533427204968E-12</v>
      </c>
    </row>
    <row r="42" spans="1:41" ht="12.75">
      <c r="A42" s="267">
        <v>3736200</v>
      </c>
      <c r="B42" s="268">
        <v>2.077511014702865E-12</v>
      </c>
      <c r="C42" s="238">
        <v>2.1881567276965353E-12</v>
      </c>
      <c r="D42" s="238">
        <v>2.3032710271107015E-12</v>
      </c>
      <c r="E42" s="238">
        <v>2.418070930622201E-12</v>
      </c>
      <c r="F42" s="238">
        <v>2.519879769127364E-12</v>
      </c>
      <c r="G42" s="238">
        <v>2.592635903438696E-12</v>
      </c>
      <c r="H42" s="238">
        <v>2.629587753516777E-12</v>
      </c>
      <c r="I42" s="238">
        <v>2.6513498421313175E-12</v>
      </c>
      <c r="J42" s="238">
        <v>2.707212671856671E-12</v>
      </c>
      <c r="K42" s="238"/>
      <c r="L42" s="238">
        <v>2.8418792897731994E-12</v>
      </c>
      <c r="M42" s="238">
        <v>3.0766102983659527E-12</v>
      </c>
      <c r="N42" s="238"/>
      <c r="O42" s="238"/>
      <c r="P42" s="238">
        <v>3.4342866540853667E-12</v>
      </c>
      <c r="Q42" s="238">
        <v>3.905739177895922E-12</v>
      </c>
      <c r="R42" s="238">
        <v>4.38216203883827E-12</v>
      </c>
      <c r="S42" s="238">
        <v>4.697160452506769E-12</v>
      </c>
      <c r="T42" s="238"/>
      <c r="U42" s="238">
        <v>4.746425914313574E-12</v>
      </c>
      <c r="V42" s="238">
        <v>4.521444665660599E-12</v>
      </c>
      <c r="W42" s="238">
        <v>4.031912941953812E-12</v>
      </c>
      <c r="X42" s="238">
        <v>3.3589369246251988E-12</v>
      </c>
      <c r="Y42" s="238">
        <v>2.695963481333236E-12</v>
      </c>
      <c r="Z42" s="238">
        <v>2.1847482321497535E-12</v>
      </c>
      <c r="AA42" s="238"/>
      <c r="AB42" s="238">
        <v>1.8036999059250386E-12</v>
      </c>
      <c r="AC42" s="238"/>
      <c r="AD42" s="238"/>
      <c r="AE42" s="238">
        <v>1.4999879760759485E-12</v>
      </c>
      <c r="AF42" s="238"/>
      <c r="AG42" s="238">
        <v>1.2924922471890611E-12</v>
      </c>
      <c r="AH42" s="238">
        <v>1.1920275244775352E-12</v>
      </c>
      <c r="AI42" s="238">
        <v>1.1486948920496008E-12</v>
      </c>
      <c r="AJ42" s="238">
        <v>1.1122872058869706E-12</v>
      </c>
      <c r="AK42" s="238">
        <v>1.0758781971739595E-12</v>
      </c>
      <c r="AL42" s="238">
        <v>1.0470510798775164E-12</v>
      </c>
      <c r="AM42" s="238">
        <v>1.0207864181185923E-12</v>
      </c>
      <c r="AN42" s="238">
        <v>9.880993301101056E-13</v>
      </c>
      <c r="AO42" s="240">
        <v>9.483520564491274E-13</v>
      </c>
    </row>
    <row r="43" spans="1:41" ht="12.75">
      <c r="A43" s="267">
        <v>3736100</v>
      </c>
      <c r="B43" s="268">
        <v>1.973997297855315E-12</v>
      </c>
      <c r="C43" s="238">
        <v>2.0702118853259902E-12</v>
      </c>
      <c r="D43" s="238">
        <v>2.167694993898904E-12</v>
      </c>
      <c r="E43" s="238">
        <v>2.257850760502654E-12</v>
      </c>
      <c r="F43" s="238">
        <v>2.3282354130969263E-12</v>
      </c>
      <c r="G43" s="238">
        <v>2.3692423284813793E-12</v>
      </c>
      <c r="H43" s="238">
        <v>2.3863524095043444E-12</v>
      </c>
      <c r="I43" s="238">
        <v>2.409696147614047E-12</v>
      </c>
      <c r="J43" s="238">
        <v>2.4803464025826905E-12</v>
      </c>
      <c r="K43" s="238"/>
      <c r="L43" s="238">
        <v>2.622730705004621E-12</v>
      </c>
      <c r="M43" s="238">
        <v>2.851411615477342E-12</v>
      </c>
      <c r="N43" s="238"/>
      <c r="O43" s="238"/>
      <c r="P43" s="238">
        <v>3.1865717029080132E-12</v>
      </c>
      <c r="Q43" s="238">
        <v>3.605511964113362E-12</v>
      </c>
      <c r="R43" s="238">
        <v>4.006613480528019E-12</v>
      </c>
      <c r="S43" s="238">
        <v>4.263591141254181E-12</v>
      </c>
      <c r="T43" s="238"/>
      <c r="U43" s="238">
        <v>4.306775080689332E-12</v>
      </c>
      <c r="V43" s="238">
        <v>4.128951758148085E-12</v>
      </c>
      <c r="W43" s="238">
        <v>3.729837514296619E-12</v>
      </c>
      <c r="X43" s="238">
        <v>3.157916730720695E-12</v>
      </c>
      <c r="Y43" s="238">
        <v>2.5602676634473256E-12</v>
      </c>
      <c r="Z43" s="238">
        <v>2.0740672214516915E-12</v>
      </c>
      <c r="AA43" s="238"/>
      <c r="AB43" s="238">
        <v>1.7126618357343375E-12</v>
      </c>
      <c r="AC43" s="238"/>
      <c r="AD43" s="238"/>
      <c r="AE43" s="238">
        <v>1.4283976702278928E-12</v>
      </c>
      <c r="AF43" s="238"/>
      <c r="AG43" s="238">
        <v>1.216993932390819E-12</v>
      </c>
      <c r="AH43" s="238">
        <v>1.0971546010670954E-12</v>
      </c>
      <c r="AI43" s="238">
        <v>1.0479075994459778E-12</v>
      </c>
      <c r="AJ43" s="238">
        <v>1.0214334403495388E-12</v>
      </c>
      <c r="AK43" s="238">
        <v>9.926458988342627E-13</v>
      </c>
      <c r="AL43" s="238">
        <v>9.648545360735766E-13</v>
      </c>
      <c r="AM43" s="238">
        <v>9.424755612548154E-13</v>
      </c>
      <c r="AN43" s="238">
        <v>9.201750643642327E-13</v>
      </c>
      <c r="AO43" s="240">
        <v>8.920760261498944E-13</v>
      </c>
    </row>
    <row r="44" spans="1:41" ht="12.75">
      <c r="A44" s="267">
        <v>3736000</v>
      </c>
      <c r="B44" s="268">
        <v>1.873659107510826E-12</v>
      </c>
      <c r="C44" s="238">
        <v>1.956922537398326E-12</v>
      </c>
      <c r="D44" s="238">
        <v>2.0364243783024233E-12</v>
      </c>
      <c r="E44" s="238">
        <v>2.102851038401862E-12</v>
      </c>
      <c r="F44" s="238">
        <v>2.1467928838040246E-12</v>
      </c>
      <c r="G44" s="238">
        <v>2.1663016890354467E-12</v>
      </c>
      <c r="H44" s="238">
        <v>2.1763726954455822E-12</v>
      </c>
      <c r="I44" s="238">
        <v>2.208674469163805E-12</v>
      </c>
      <c r="J44" s="238">
        <v>2.29135338101694E-12</v>
      </c>
      <c r="K44" s="238"/>
      <c r="L44" s="238">
        <v>2.4363567795159038E-12</v>
      </c>
      <c r="M44" s="238">
        <v>2.658288906368554E-12</v>
      </c>
      <c r="N44" s="238"/>
      <c r="O44" s="238"/>
      <c r="P44" s="238">
        <v>2.9716678918121624E-12</v>
      </c>
      <c r="Q44" s="238">
        <v>3.343053499545045E-12</v>
      </c>
      <c r="R44" s="238">
        <v>3.6822131679507775E-12</v>
      </c>
      <c r="S44" s="238">
        <v>3.894530273761658E-12</v>
      </c>
      <c r="T44" s="238"/>
      <c r="U44" s="238">
        <v>3.931867275020035E-12</v>
      </c>
      <c r="V44" s="238">
        <v>3.788395715744849E-12</v>
      </c>
      <c r="W44" s="238">
        <v>3.4597709440386128E-12</v>
      </c>
      <c r="X44" s="238">
        <v>2.9733216346778127E-12</v>
      </c>
      <c r="Y44" s="238">
        <v>2.438857204694766E-12</v>
      </c>
      <c r="Z44" s="238">
        <v>1.980395138555547E-12</v>
      </c>
      <c r="AA44" s="238"/>
      <c r="AB44" s="238">
        <v>1.6341365320149847E-12</v>
      </c>
      <c r="AC44" s="238"/>
      <c r="AD44" s="238"/>
      <c r="AE44" s="238">
        <v>1.3669224120008136E-12</v>
      </c>
      <c r="AF44" s="238"/>
      <c r="AG44" s="238">
        <v>1.159971148055068E-12</v>
      </c>
      <c r="AH44" s="238">
        <v>1.025398691235533E-12</v>
      </c>
      <c r="AI44" s="238">
        <v>9.619906652731896E-13</v>
      </c>
      <c r="AJ44" s="238">
        <v>9.372775991952672E-13</v>
      </c>
      <c r="AK44" s="238">
        <v>9.17758291620759E-13</v>
      </c>
      <c r="AL44" s="238">
        <v>8.943299282404491E-13</v>
      </c>
      <c r="AM44" s="238">
        <v>8.726014696401408E-13</v>
      </c>
      <c r="AN44" s="238">
        <v>8.543483076855102E-13</v>
      </c>
      <c r="AO44" s="240">
        <v>8.350138735017025E-13</v>
      </c>
    </row>
    <row r="45" spans="1:41" ht="12.75">
      <c r="A45" s="269">
        <v>3735900</v>
      </c>
      <c r="B45" s="270">
        <v>1.777709334184365E-12</v>
      </c>
      <c r="C45" s="243">
        <v>1.847755054297458E-12</v>
      </c>
      <c r="D45" s="243">
        <v>1.9093561626795613E-12</v>
      </c>
      <c r="E45" s="243">
        <v>1.954477328550219E-12</v>
      </c>
      <c r="F45" s="243">
        <v>1.9781056638105698E-12</v>
      </c>
      <c r="G45" s="243">
        <v>1.985531788629158E-12</v>
      </c>
      <c r="H45" s="243">
        <v>1.997350931655203E-12</v>
      </c>
      <c r="I45" s="243">
        <v>2.040634612766347E-12</v>
      </c>
      <c r="J45" s="243">
        <v>2.1311671941467683E-12</v>
      </c>
      <c r="K45" s="243"/>
      <c r="L45" s="243">
        <v>2.2760980874628084E-12</v>
      </c>
      <c r="M45" s="243">
        <v>2.491227845114961E-12</v>
      </c>
      <c r="N45" s="243"/>
      <c r="O45" s="243"/>
      <c r="P45" s="243">
        <v>2.783007817079613E-12</v>
      </c>
      <c r="Q45" s="243">
        <v>3.111394776658583E-12</v>
      </c>
      <c r="R45" s="243">
        <v>3.3995250017133117E-12</v>
      </c>
      <c r="S45" s="243">
        <v>3.576933196936016E-12</v>
      </c>
      <c r="T45" s="243"/>
      <c r="U45" s="243">
        <v>3.6090287952283696E-12</v>
      </c>
      <c r="V45" s="243">
        <v>3.4911006146728773E-12</v>
      </c>
      <c r="W45" s="243">
        <v>3.217811636653722E-12</v>
      </c>
      <c r="X45" s="243">
        <v>2.8032362883084373E-12</v>
      </c>
      <c r="Y45" s="243">
        <v>2.3278511560686246E-12</v>
      </c>
      <c r="Z45" s="243">
        <v>1.89931783565042E-12</v>
      </c>
      <c r="AA45" s="243"/>
      <c r="AB45" s="243">
        <v>1.566482591811216E-12</v>
      </c>
      <c r="AC45" s="243"/>
      <c r="AD45" s="243"/>
      <c r="AE45" s="243">
        <v>1.3125648049772598E-12</v>
      </c>
      <c r="AF45" s="243"/>
      <c r="AG45" s="243">
        <v>1.1140917867984858E-12</v>
      </c>
      <c r="AH45" s="243">
        <v>9.723031879510954E-13</v>
      </c>
      <c r="AI45" s="243">
        <v>8.932492094808918E-13</v>
      </c>
      <c r="AJ45" s="243">
        <v>8.616798447743201E-13</v>
      </c>
      <c r="AK45" s="243">
        <v>8.476105396750507E-13</v>
      </c>
      <c r="AL45" s="243">
        <v>8.314714431055769E-13</v>
      </c>
      <c r="AM45" s="243">
        <v>8.121930123562929E-13</v>
      </c>
      <c r="AN45" s="243">
        <v>7.94623723885281E-13</v>
      </c>
      <c r="AO45" s="244">
        <v>7.791279596676006E-13</v>
      </c>
    </row>
    <row r="46" ht="13.5" thickBot="1"/>
    <row r="47" spans="31:33" ht="13.5" thickBot="1">
      <c r="AE47" s="72"/>
      <c r="AG47" t="s">
        <v>349</v>
      </c>
    </row>
    <row r="48" ht="13.5" thickBot="1"/>
    <row r="49" spans="31:33" ht="13.5" thickBot="1">
      <c r="AE49" s="245"/>
      <c r="AG49" t="s">
        <v>350</v>
      </c>
    </row>
    <row r="51" spans="31:33" ht="12.75">
      <c r="AE51" s="246"/>
      <c r="AG51" t="s">
        <v>351</v>
      </c>
    </row>
  </sheetData>
  <sheetProtection/>
  <printOptions/>
  <pageMargins left="0.75" right="0.75" top="1" bottom="1" header="0.5" footer="0.5"/>
  <pageSetup firstPageNumber="27" useFirstPageNumber="1" fitToWidth="3" fitToHeight="1" horizontalDpi="400" verticalDpi="400" orientation="landscape" scale="81" r:id="rId2"/>
  <headerFooter alignWithMargins="0">
    <oddHeader>&amp;C&amp;"Arial,Bold"&amp;12Table A-26
Calculated Maximum Individual Cancer Risk
Los Angeles Refinery - Wilmington Plant Modifications</oddHeader>
    <oddFooter>&amp;L&amp;6&amp;F&amp;A&amp;CA-&amp;P</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AO51"/>
  <sheetViews>
    <sheetView zoomScalePageLayoutView="0" workbookViewId="0" topLeftCell="U1">
      <selection activeCell="C20" sqref="C20"/>
    </sheetView>
  </sheetViews>
  <sheetFormatPr defaultColWidth="9.140625" defaultRowHeight="12.75"/>
  <cols>
    <col min="1" max="1" width="15.140625" style="0" customWidth="1"/>
    <col min="2" max="10" width="12.421875" style="0" bestFit="1" customWidth="1"/>
    <col min="11" max="11" width="12.421875" style="0" hidden="1" customWidth="1"/>
    <col min="12" max="13" width="12.421875" style="0" bestFit="1" customWidth="1"/>
    <col min="14" max="14" width="11.421875" style="0" hidden="1" customWidth="1"/>
    <col min="15" max="15" width="12.421875" style="0" hidden="1" customWidth="1"/>
    <col min="16" max="19" width="12.421875" style="0" bestFit="1" customWidth="1"/>
    <col min="20" max="20" width="12.421875" style="0" hidden="1" customWidth="1"/>
    <col min="21" max="26" width="12.421875" style="0" bestFit="1" customWidth="1"/>
    <col min="27" max="27" width="10.421875" style="0" hidden="1" customWidth="1"/>
    <col min="28" max="28" width="12.421875" style="0" bestFit="1" customWidth="1"/>
    <col min="29" max="30" width="12.421875" style="0" hidden="1" customWidth="1"/>
    <col min="31" max="31" width="12.421875" style="0" bestFit="1" customWidth="1"/>
    <col min="32" max="32" width="12.421875" style="0" hidden="1" customWidth="1"/>
    <col min="33" max="41" width="12.421875" style="0" bestFit="1" customWidth="1"/>
  </cols>
  <sheetData>
    <row r="1" spans="1:41" ht="51">
      <c r="A1" s="231" t="s">
        <v>352</v>
      </c>
      <c r="B1" s="272" t="s">
        <v>347</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8"/>
    </row>
    <row r="2" spans="1:41" ht="12.75">
      <c r="A2" s="272" t="s">
        <v>348</v>
      </c>
      <c r="B2" s="249">
        <v>379200</v>
      </c>
      <c r="C2" s="247">
        <v>379300</v>
      </c>
      <c r="D2" s="247">
        <v>379400</v>
      </c>
      <c r="E2" s="247">
        <v>379500</v>
      </c>
      <c r="F2" s="247">
        <v>379600</v>
      </c>
      <c r="G2" s="247">
        <v>379700</v>
      </c>
      <c r="H2" s="247">
        <v>379800</v>
      </c>
      <c r="I2" s="247">
        <v>379900</v>
      </c>
      <c r="J2" s="247">
        <v>380000</v>
      </c>
      <c r="K2" s="247">
        <v>380050</v>
      </c>
      <c r="L2" s="247">
        <v>380100</v>
      </c>
      <c r="M2" s="247">
        <v>380200</v>
      </c>
      <c r="N2" s="247">
        <v>380250</v>
      </c>
      <c r="O2" s="247">
        <v>380290</v>
      </c>
      <c r="P2" s="247">
        <v>380300</v>
      </c>
      <c r="Q2" s="247">
        <v>380400</v>
      </c>
      <c r="R2" s="247">
        <v>380500</v>
      </c>
      <c r="S2" s="247">
        <v>380600</v>
      </c>
      <c r="T2" s="247">
        <v>380680</v>
      </c>
      <c r="U2" s="247">
        <v>380700</v>
      </c>
      <c r="V2" s="247">
        <v>380800</v>
      </c>
      <c r="W2" s="247">
        <v>380900</v>
      </c>
      <c r="X2" s="247">
        <v>381000</v>
      </c>
      <c r="Y2" s="247">
        <v>381100</v>
      </c>
      <c r="Z2" s="247">
        <v>381200</v>
      </c>
      <c r="AA2" s="247">
        <v>381280</v>
      </c>
      <c r="AB2" s="247">
        <v>381300</v>
      </c>
      <c r="AC2" s="247">
        <v>381330</v>
      </c>
      <c r="AD2" s="247">
        <v>381350</v>
      </c>
      <c r="AE2" s="247">
        <v>381400</v>
      </c>
      <c r="AF2" s="247">
        <v>381480</v>
      </c>
      <c r="AG2" s="247">
        <v>381500</v>
      </c>
      <c r="AH2" s="247">
        <v>381600</v>
      </c>
      <c r="AI2" s="247">
        <v>381700</v>
      </c>
      <c r="AJ2" s="247">
        <v>381800</v>
      </c>
      <c r="AK2" s="247">
        <v>381900</v>
      </c>
      <c r="AL2" s="247">
        <v>382000</v>
      </c>
      <c r="AM2" s="247">
        <v>382100</v>
      </c>
      <c r="AN2" s="247">
        <v>382200</v>
      </c>
      <c r="AO2" s="248">
        <v>382300</v>
      </c>
    </row>
    <row r="3" spans="1:41" ht="12.75">
      <c r="A3" s="249">
        <v>3739300</v>
      </c>
      <c r="B3" s="261">
        <v>2.672426680890186E-10</v>
      </c>
      <c r="C3" s="250">
        <v>2.915788531202526E-10</v>
      </c>
      <c r="D3" s="250">
        <v>2.9057265994152585E-10</v>
      </c>
      <c r="E3" s="250">
        <v>2.562109504958432E-10</v>
      </c>
      <c r="F3" s="250">
        <v>1.951708877728678E-10</v>
      </c>
      <c r="G3" s="250">
        <v>1.9707910711865452E-10</v>
      </c>
      <c r="H3" s="250">
        <v>1.961836298202271E-10</v>
      </c>
      <c r="I3" s="250">
        <v>1.7433679691630671E-10</v>
      </c>
      <c r="J3" s="250">
        <v>1.3871837971568376E-10</v>
      </c>
      <c r="K3" s="250"/>
      <c r="L3" s="250">
        <v>1.636913923286614E-10</v>
      </c>
      <c r="M3" s="250">
        <v>2.0003268354060276E-10</v>
      </c>
      <c r="N3" s="250"/>
      <c r="O3" s="250"/>
      <c r="P3" s="250">
        <v>2.0184034621696258E-10</v>
      </c>
      <c r="Q3" s="250">
        <v>1.6648021592361868E-10</v>
      </c>
      <c r="R3" s="250">
        <v>2.0860101773628835E-10</v>
      </c>
      <c r="S3" s="250">
        <v>2.3219564382689811E-10</v>
      </c>
      <c r="T3" s="250"/>
      <c r="U3" s="250">
        <v>2.6660314442720456E-10</v>
      </c>
      <c r="V3" s="250">
        <v>2.279613117833138E-10</v>
      </c>
      <c r="W3" s="250">
        <v>2.1647474209707015E-10</v>
      </c>
      <c r="X3" s="250">
        <v>2.175466638828551E-10</v>
      </c>
      <c r="Y3" s="250">
        <v>2.1672437681748696E-10</v>
      </c>
      <c r="Z3" s="250">
        <v>1.9922330228549657E-10</v>
      </c>
      <c r="AA3" s="250"/>
      <c r="AB3" s="250">
        <v>1.94140584303239E-10</v>
      </c>
      <c r="AC3" s="250"/>
      <c r="AD3" s="250"/>
      <c r="AE3" s="250">
        <v>1.506649017630454E-10</v>
      </c>
      <c r="AF3" s="250"/>
      <c r="AG3" s="251">
        <v>1.220497188437089E-10</v>
      </c>
      <c r="AH3" s="250">
        <v>1.194494423907388E-10</v>
      </c>
      <c r="AI3" s="250">
        <v>1.2926759434861362E-10</v>
      </c>
      <c r="AJ3" s="250">
        <v>1.2679278120150529E-10</v>
      </c>
      <c r="AK3" s="250">
        <v>1.277771860758727E-10</v>
      </c>
      <c r="AL3" s="250">
        <v>1.398266581530727E-10</v>
      </c>
      <c r="AM3" s="250">
        <v>1.5726594733767964E-10</v>
      </c>
      <c r="AN3" s="250">
        <v>1.688213947363718E-10</v>
      </c>
      <c r="AO3" s="252">
        <v>1.723865525429959E-10</v>
      </c>
    </row>
    <row r="4" spans="1:41" ht="12.75">
      <c r="A4" s="262">
        <v>3739200</v>
      </c>
      <c r="B4" s="263">
        <v>2.608662348519809E-10</v>
      </c>
      <c r="C4" s="253">
        <v>2.9741383324252837E-10</v>
      </c>
      <c r="D4" s="253">
        <v>3.2196885687137293E-10</v>
      </c>
      <c r="E4" s="253">
        <v>3.1504228298577005E-10</v>
      </c>
      <c r="F4" s="253">
        <v>2.6710757064607635E-10</v>
      </c>
      <c r="G4" s="253">
        <v>2.0094023952452194E-10</v>
      </c>
      <c r="H4" s="253">
        <v>2.2104661626969333E-10</v>
      </c>
      <c r="I4" s="253">
        <v>2.1384540074503917E-10</v>
      </c>
      <c r="J4" s="253">
        <v>1.7555268217515476E-10</v>
      </c>
      <c r="K4" s="253"/>
      <c r="L4" s="253">
        <v>1.6361593199642844E-10</v>
      </c>
      <c r="M4" s="253">
        <v>2.095627765406553E-10</v>
      </c>
      <c r="N4" s="253"/>
      <c r="O4" s="253"/>
      <c r="P4" s="253">
        <v>2.274368376870725E-10</v>
      </c>
      <c r="Q4" s="253">
        <v>1.9283734624673167E-10</v>
      </c>
      <c r="R4" s="253">
        <v>2.2268258418294955E-10</v>
      </c>
      <c r="S4" s="253">
        <v>2.5317560869816923E-10</v>
      </c>
      <c r="T4" s="253"/>
      <c r="U4" s="253">
        <v>2.9542241553052284E-10</v>
      </c>
      <c r="V4" s="253">
        <v>2.4718046206092075E-10</v>
      </c>
      <c r="W4" s="253">
        <v>2.3825218699033453E-10</v>
      </c>
      <c r="X4" s="253">
        <v>2.394655551257537E-10</v>
      </c>
      <c r="Y4" s="253">
        <v>2.3128710760914914E-10</v>
      </c>
      <c r="Z4" s="253">
        <v>2.1848688723734682E-10</v>
      </c>
      <c r="AA4" s="253"/>
      <c r="AB4" s="253">
        <v>1.9766496681445186E-10</v>
      </c>
      <c r="AC4" s="253"/>
      <c r="AD4" s="253"/>
      <c r="AE4" s="253">
        <v>1.4966331487869434E-10</v>
      </c>
      <c r="AF4" s="253"/>
      <c r="AG4" s="254">
        <v>1.3378289498022963E-10</v>
      </c>
      <c r="AH4" s="253">
        <v>1.4258405804675668E-10</v>
      </c>
      <c r="AI4" s="253">
        <v>1.4086275661133913E-10</v>
      </c>
      <c r="AJ4" s="253">
        <v>1.4194027419802639E-10</v>
      </c>
      <c r="AK4" s="253">
        <v>1.4964530155203345E-10</v>
      </c>
      <c r="AL4" s="253">
        <v>1.7142740550084994E-10</v>
      </c>
      <c r="AM4" s="253">
        <v>1.8513043043584954E-10</v>
      </c>
      <c r="AN4" s="253">
        <v>1.8708893058675373E-10</v>
      </c>
      <c r="AO4" s="255">
        <v>1.772485143061633E-10</v>
      </c>
    </row>
    <row r="5" spans="1:41" ht="12.75">
      <c r="A5" s="262">
        <v>3739100</v>
      </c>
      <c r="B5" s="263">
        <v>2.418278584754158E-10</v>
      </c>
      <c r="C5" s="253">
        <v>2.893973390372926E-10</v>
      </c>
      <c r="D5" s="253">
        <v>3.334591131030866E-10</v>
      </c>
      <c r="E5" s="253">
        <v>3.574433702832704E-10</v>
      </c>
      <c r="F5" s="253">
        <v>3.414549301554795E-10</v>
      </c>
      <c r="G5" s="253">
        <v>2.7564578598600535E-10</v>
      </c>
      <c r="H5" s="253">
        <v>2.315044951591929E-10</v>
      </c>
      <c r="I5" s="253">
        <v>2.4479147170788506E-10</v>
      </c>
      <c r="J5" s="253">
        <v>2.2387518840176927E-10</v>
      </c>
      <c r="K5" s="253"/>
      <c r="L5" s="253">
        <v>1.6821492268354728E-10</v>
      </c>
      <c r="M5" s="253">
        <v>2.1478682129712975E-10</v>
      </c>
      <c r="N5" s="253"/>
      <c r="O5" s="253"/>
      <c r="P5" s="253">
        <v>2.528419971400215E-10</v>
      </c>
      <c r="Q5" s="253">
        <v>2.2969471676924255E-10</v>
      </c>
      <c r="R5" s="253">
        <v>2.3679213074428356E-10</v>
      </c>
      <c r="S5" s="253">
        <v>2.7769318064276147E-10</v>
      </c>
      <c r="T5" s="253"/>
      <c r="U5" s="253">
        <v>3.2870502963770764E-10</v>
      </c>
      <c r="V5" s="253">
        <v>2.71841578562976E-10</v>
      </c>
      <c r="W5" s="253">
        <v>2.615289178199991E-10</v>
      </c>
      <c r="X5" s="253">
        <v>2.6573104988904587E-10</v>
      </c>
      <c r="Y5" s="253">
        <v>2.6059774512744226E-10</v>
      </c>
      <c r="Z5" s="253">
        <v>2.4005644435103274E-10</v>
      </c>
      <c r="AA5" s="253"/>
      <c r="AB5" s="253">
        <v>1.906153940826884E-10</v>
      </c>
      <c r="AC5" s="253"/>
      <c r="AD5" s="253"/>
      <c r="AE5" s="253">
        <v>1.5186566053507575E-10</v>
      </c>
      <c r="AF5" s="253"/>
      <c r="AG5" s="254">
        <v>1.4963528117641593E-10</v>
      </c>
      <c r="AH5" s="253">
        <v>1.583637798632649E-10</v>
      </c>
      <c r="AI5" s="253">
        <v>1.654905600803617E-10</v>
      </c>
      <c r="AJ5" s="253">
        <v>1.6359309057364713E-10</v>
      </c>
      <c r="AK5" s="253">
        <v>1.895422530204553E-10</v>
      </c>
      <c r="AL5" s="253">
        <v>2.0372595201206365E-10</v>
      </c>
      <c r="AM5" s="253">
        <v>2.0405578698649444E-10</v>
      </c>
      <c r="AN5" s="253">
        <v>1.9245332478338556E-10</v>
      </c>
      <c r="AO5" s="255">
        <v>1.6471787768798823E-10</v>
      </c>
    </row>
    <row r="6" spans="1:41" ht="12.75">
      <c r="A6" s="262">
        <v>3739000</v>
      </c>
      <c r="B6" s="263">
        <v>2.2962905170247384E-10</v>
      </c>
      <c r="C6" s="253">
        <v>2.653120730124802E-10</v>
      </c>
      <c r="D6" s="253">
        <v>3.243564554735386E-10</v>
      </c>
      <c r="E6" s="253">
        <v>3.770681746659378E-10</v>
      </c>
      <c r="F6" s="253">
        <v>3.994451252550668E-10</v>
      </c>
      <c r="G6" s="253">
        <v>3.6925522245737625E-10</v>
      </c>
      <c r="H6" s="253">
        <v>2.803134578456412E-10</v>
      </c>
      <c r="I6" s="253">
        <v>2.717628646533993E-10</v>
      </c>
      <c r="J6" s="253">
        <v>2.7546389394783234E-10</v>
      </c>
      <c r="K6" s="253"/>
      <c r="L6" s="253">
        <v>2.2853710810441085E-10</v>
      </c>
      <c r="M6" s="253">
        <v>2.1578312165029418E-10</v>
      </c>
      <c r="N6" s="253"/>
      <c r="O6" s="253"/>
      <c r="P6" s="253">
        <v>2.780710174526168E-10</v>
      </c>
      <c r="Q6" s="253">
        <v>2.726884876409577E-10</v>
      </c>
      <c r="R6" s="253">
        <v>2.5399525599155894E-10</v>
      </c>
      <c r="S6" s="253">
        <v>3.0655035234019626E-10</v>
      </c>
      <c r="T6" s="253"/>
      <c r="U6" s="253">
        <v>3.67506814316935E-10</v>
      </c>
      <c r="V6" s="253">
        <v>3.020960362929381E-10</v>
      </c>
      <c r="W6" s="253">
        <v>2.9477326358769997E-10</v>
      </c>
      <c r="X6" s="253">
        <v>2.9019171483034536E-10</v>
      </c>
      <c r="Y6" s="253">
        <v>2.884521342288845E-10</v>
      </c>
      <c r="Z6" s="253">
        <v>2.5127412705065847E-10</v>
      </c>
      <c r="AA6" s="253"/>
      <c r="AB6" s="253">
        <v>1.8949296000924469E-10</v>
      </c>
      <c r="AC6" s="253"/>
      <c r="AD6" s="253"/>
      <c r="AE6" s="253">
        <v>1.6846376959191802E-10</v>
      </c>
      <c r="AF6" s="253"/>
      <c r="AG6" s="254">
        <v>1.7582900505809953E-10</v>
      </c>
      <c r="AH6" s="253">
        <v>1.9067211040050616E-10</v>
      </c>
      <c r="AI6" s="253">
        <v>1.826924785020038E-10</v>
      </c>
      <c r="AJ6" s="253">
        <v>2.0996346418381672E-10</v>
      </c>
      <c r="AK6" s="253">
        <v>2.2490370647481677E-10</v>
      </c>
      <c r="AL6" s="253">
        <v>2.2737235172260333E-10</v>
      </c>
      <c r="AM6" s="253">
        <v>2.098711864987604E-10</v>
      </c>
      <c r="AN6" s="253">
        <v>1.786626962184367E-10</v>
      </c>
      <c r="AO6" s="255">
        <v>1.5482539666473677E-10</v>
      </c>
    </row>
    <row r="7" spans="1:41" ht="12.75">
      <c r="A7" s="262">
        <v>3738900</v>
      </c>
      <c r="B7" s="263">
        <v>2.463166555440145E-10</v>
      </c>
      <c r="C7" s="253">
        <v>2.560457299670114E-10</v>
      </c>
      <c r="D7" s="253">
        <v>2.9255752788147995E-10</v>
      </c>
      <c r="E7" s="253">
        <v>3.6695109217626753E-10</v>
      </c>
      <c r="F7" s="253">
        <v>4.306150976417552E-10</v>
      </c>
      <c r="G7" s="253">
        <v>4.4925912842975716E-10</v>
      </c>
      <c r="H7" s="253">
        <v>3.973071169631139E-10</v>
      </c>
      <c r="I7" s="253">
        <v>2.860956286669514E-10</v>
      </c>
      <c r="J7" s="253">
        <v>3.1256000258863505E-10</v>
      </c>
      <c r="K7" s="253"/>
      <c r="L7" s="253">
        <v>2.9713842029578693E-10</v>
      </c>
      <c r="M7" s="253">
        <v>2.330358062117165E-10</v>
      </c>
      <c r="N7" s="253"/>
      <c r="O7" s="253"/>
      <c r="P7" s="253">
        <v>2.962533127436204E-10</v>
      </c>
      <c r="Q7" s="253">
        <v>3.205347403929757E-10</v>
      </c>
      <c r="R7" s="253">
        <v>2.804637108770142E-10</v>
      </c>
      <c r="S7" s="253">
        <v>3.410829966260944E-10</v>
      </c>
      <c r="T7" s="253"/>
      <c r="U7" s="253">
        <v>4.1432856507287345E-10</v>
      </c>
      <c r="V7" s="253">
        <v>3.442659212479572E-10</v>
      </c>
      <c r="W7" s="253">
        <v>3.3054946780320504E-10</v>
      </c>
      <c r="X7" s="253">
        <v>3.1399444740061144E-10</v>
      </c>
      <c r="Y7" s="253">
        <v>3.190641815092383E-10</v>
      </c>
      <c r="Z7" s="253">
        <v>2.4629279408905114E-10</v>
      </c>
      <c r="AA7" s="253"/>
      <c r="AB7" s="253">
        <v>1.962327408355828E-10</v>
      </c>
      <c r="AC7" s="253"/>
      <c r="AD7" s="253"/>
      <c r="AE7" s="253">
        <v>2.0131246088115079E-10</v>
      </c>
      <c r="AF7" s="253"/>
      <c r="AG7" s="254">
        <v>2.12716485699907E-10</v>
      </c>
      <c r="AH7" s="253">
        <v>2.138876838214374E-10</v>
      </c>
      <c r="AI7" s="253">
        <v>2.343742821942361E-10</v>
      </c>
      <c r="AJ7" s="253">
        <v>2.504090781102881E-10</v>
      </c>
      <c r="AK7" s="253">
        <v>2.550159514317316E-10</v>
      </c>
      <c r="AL7" s="253">
        <v>2.2991669427943757E-10</v>
      </c>
      <c r="AM7" s="253">
        <v>1.9492408702074778E-10</v>
      </c>
      <c r="AN7" s="253">
        <v>1.679017134854288E-10</v>
      </c>
      <c r="AO7" s="255">
        <v>1.4743837496861388E-10</v>
      </c>
    </row>
    <row r="8" spans="1:41" ht="12.75">
      <c r="A8" s="262">
        <v>3738800</v>
      </c>
      <c r="B8" s="263">
        <v>2.372704209296107E-10</v>
      </c>
      <c r="C8" s="253">
        <v>2.71845677302243E-10</v>
      </c>
      <c r="D8" s="253">
        <v>2.8948545916501426E-10</v>
      </c>
      <c r="E8" s="253">
        <v>3.251667822642941E-10</v>
      </c>
      <c r="F8" s="253">
        <v>4.1919169158593086E-10</v>
      </c>
      <c r="G8" s="253">
        <v>4.977098535715852E-10</v>
      </c>
      <c r="H8" s="253">
        <v>5.082981552626128E-10</v>
      </c>
      <c r="I8" s="253">
        <v>4.2319589494881583E-10</v>
      </c>
      <c r="J8" s="253">
        <v>3.329901280089704E-10</v>
      </c>
      <c r="K8" s="253"/>
      <c r="L8" s="253">
        <v>3.6334710619627214E-10</v>
      </c>
      <c r="M8" s="253">
        <v>3.084637365280317E-10</v>
      </c>
      <c r="N8" s="253"/>
      <c r="O8" s="253"/>
      <c r="P8" s="253">
        <v>3.128821373876118E-10</v>
      </c>
      <c r="Q8" s="253">
        <v>3.709446613910116E-10</v>
      </c>
      <c r="R8" s="253">
        <v>3.2423461619633763E-10</v>
      </c>
      <c r="S8" s="253">
        <v>3.814699040285597E-10</v>
      </c>
      <c r="T8" s="253"/>
      <c r="U8" s="253">
        <v>4.689592138859791E-10</v>
      </c>
      <c r="V8" s="253">
        <v>3.9447237976095756E-10</v>
      </c>
      <c r="W8" s="253">
        <v>3.7250967391604447E-10</v>
      </c>
      <c r="X8" s="253">
        <v>3.6872085794594614E-10</v>
      </c>
      <c r="Y8" s="253">
        <v>3.510885436632349E-10</v>
      </c>
      <c r="Z8" s="253">
        <v>2.4828224179419703E-10</v>
      </c>
      <c r="AA8" s="253"/>
      <c r="AB8" s="253">
        <v>2.2184552829531022E-10</v>
      </c>
      <c r="AC8" s="253"/>
      <c r="AD8" s="253"/>
      <c r="AE8" s="253">
        <v>2.2781187574581994E-10</v>
      </c>
      <c r="AF8" s="253"/>
      <c r="AG8" s="254">
        <v>2.556632948891034E-10</v>
      </c>
      <c r="AH8" s="253">
        <v>2.708083831344887E-10</v>
      </c>
      <c r="AI8" s="253">
        <v>2.8286148785190295E-10</v>
      </c>
      <c r="AJ8" s="253">
        <v>2.8767612287321374E-10</v>
      </c>
      <c r="AK8" s="253">
        <v>2.5338752526826504E-10</v>
      </c>
      <c r="AL8" s="253">
        <v>2.1412584828428504E-10</v>
      </c>
      <c r="AM8" s="253">
        <v>1.8361705719589639E-10</v>
      </c>
      <c r="AN8" s="253">
        <v>1.6214801280283402E-10</v>
      </c>
      <c r="AO8" s="255">
        <v>1.4338474320657652E-10</v>
      </c>
    </row>
    <row r="9" spans="1:41" ht="12.75">
      <c r="A9" s="262">
        <v>3738700</v>
      </c>
      <c r="B9" s="263">
        <v>1.999096634947842E-10</v>
      </c>
      <c r="C9" s="253">
        <v>2.514157947933991E-10</v>
      </c>
      <c r="D9" s="253">
        <v>2.995099197206921E-10</v>
      </c>
      <c r="E9" s="253">
        <v>3.2944952848892585E-10</v>
      </c>
      <c r="F9" s="253">
        <v>3.6620392102298815E-10</v>
      </c>
      <c r="G9" s="253">
        <v>4.843290832532554E-10</v>
      </c>
      <c r="H9" s="253">
        <v>5.837693553288428E-10</v>
      </c>
      <c r="I9" s="253">
        <v>5.795345492589465E-10</v>
      </c>
      <c r="J9" s="253">
        <v>4.4232245135333483E-10</v>
      </c>
      <c r="K9" s="253"/>
      <c r="L9" s="253">
        <v>4.061324769712377E-10</v>
      </c>
      <c r="M9" s="253">
        <v>4.08378960384436E-10</v>
      </c>
      <c r="N9" s="253"/>
      <c r="O9" s="253"/>
      <c r="P9" s="253">
        <v>3.4975243015798005E-10</v>
      </c>
      <c r="Q9" s="253">
        <v>4.187244985988929E-10</v>
      </c>
      <c r="R9" s="253">
        <v>3.8021098765270005E-10</v>
      </c>
      <c r="S9" s="253">
        <v>4.484500229096478E-10</v>
      </c>
      <c r="T9" s="253"/>
      <c r="U9" s="253">
        <v>5.358545250762131E-10</v>
      </c>
      <c r="V9" s="253">
        <v>4.579756717052734E-10</v>
      </c>
      <c r="W9" s="253">
        <v>4.2209608303061226E-10</v>
      </c>
      <c r="X9" s="253">
        <v>4.208494908085514E-10</v>
      </c>
      <c r="Y9" s="253">
        <v>3.6011724099086963E-10</v>
      </c>
      <c r="Z9" s="253">
        <v>2.667971162922569E-10</v>
      </c>
      <c r="AA9" s="253"/>
      <c r="AB9" s="253">
        <v>2.69272639668825E-10</v>
      </c>
      <c r="AC9" s="253"/>
      <c r="AD9" s="253"/>
      <c r="AE9" s="253">
        <v>2.9873037273413183E-10</v>
      </c>
      <c r="AF9" s="253"/>
      <c r="AG9" s="254">
        <v>3.271661722246193E-10</v>
      </c>
      <c r="AH9" s="253">
        <v>3.222216283034346E-10</v>
      </c>
      <c r="AI9" s="253">
        <v>3.26122199163197E-10</v>
      </c>
      <c r="AJ9" s="253">
        <v>2.809688899626302E-10</v>
      </c>
      <c r="AK9" s="253">
        <v>2.3710033002109653E-10</v>
      </c>
      <c r="AL9" s="253">
        <v>2.0280829159848893E-10</v>
      </c>
      <c r="AM9" s="253">
        <v>1.802455010770482E-10</v>
      </c>
      <c r="AN9" s="253">
        <v>1.6137842318568503E-10</v>
      </c>
      <c r="AO9" s="255">
        <v>1.459713819000818E-10</v>
      </c>
    </row>
    <row r="10" spans="1:41" ht="12.75">
      <c r="A10" s="262">
        <v>3738600</v>
      </c>
      <c r="B10" s="263">
        <v>1.514778697568208E-10</v>
      </c>
      <c r="C10" s="253">
        <v>1.9907615370864968E-10</v>
      </c>
      <c r="D10" s="253">
        <v>2.659652367348394E-10</v>
      </c>
      <c r="E10" s="253">
        <v>3.2811370617585444E-10</v>
      </c>
      <c r="F10" s="253">
        <v>3.772485263429708E-10</v>
      </c>
      <c r="G10" s="253">
        <v>4.2489783943503005E-10</v>
      </c>
      <c r="H10" s="253">
        <v>5.672115871951635E-10</v>
      </c>
      <c r="I10" s="253">
        <v>6.962601285790542E-10</v>
      </c>
      <c r="J10" s="253">
        <v>6.65805940295294E-10</v>
      </c>
      <c r="K10" s="253"/>
      <c r="L10" s="253">
        <v>4.5225663606099133E-10</v>
      </c>
      <c r="M10" s="253">
        <v>4.925462884970088E-10</v>
      </c>
      <c r="N10" s="253"/>
      <c r="O10" s="253"/>
      <c r="P10" s="253">
        <v>4.3055414062029086E-10</v>
      </c>
      <c r="Q10" s="253">
        <v>5.01186117111941E-10</v>
      </c>
      <c r="R10" s="253">
        <v>4.767273807634394E-10</v>
      </c>
      <c r="S10" s="253">
        <v>5.295134477259726E-10</v>
      </c>
      <c r="T10" s="253"/>
      <c r="U10" s="253">
        <v>6.189620872409051E-10</v>
      </c>
      <c r="V10" s="253">
        <v>5.282879361178601E-10</v>
      </c>
      <c r="W10" s="253">
        <v>4.788463932993457E-10</v>
      </c>
      <c r="X10" s="253">
        <v>4.625815213302501E-10</v>
      </c>
      <c r="Y10" s="253">
        <v>3.8277123203066353E-10</v>
      </c>
      <c r="Z10" s="253">
        <v>3.161005368003163E-10</v>
      </c>
      <c r="AA10" s="253"/>
      <c r="AB10" s="253">
        <v>3.559775601078443E-10</v>
      </c>
      <c r="AC10" s="253"/>
      <c r="AD10" s="253"/>
      <c r="AE10" s="253">
        <v>3.9064960284058767E-10</v>
      </c>
      <c r="AF10" s="253"/>
      <c r="AG10" s="254">
        <v>3.868905301962928E-10</v>
      </c>
      <c r="AH10" s="253">
        <v>3.753383481199296E-10</v>
      </c>
      <c r="AI10" s="253">
        <v>3.2085596691022285E-10</v>
      </c>
      <c r="AJ10" s="253">
        <v>2.6494658253918244E-10</v>
      </c>
      <c r="AK10" s="253">
        <v>2.266723041791978E-10</v>
      </c>
      <c r="AL10" s="253">
        <v>2.068734266316526E-10</v>
      </c>
      <c r="AM10" s="253">
        <v>1.8743975459708993E-10</v>
      </c>
      <c r="AN10" s="253">
        <v>1.7202895122016102E-10</v>
      </c>
      <c r="AO10" s="255">
        <v>1.5926341319376716E-10</v>
      </c>
    </row>
    <row r="11" spans="1:41" ht="12.75">
      <c r="A11" s="262">
        <v>3738500</v>
      </c>
      <c r="B11" s="263">
        <v>1.4937543087027426E-10</v>
      </c>
      <c r="C11" s="253">
        <v>1.605346934480184E-10</v>
      </c>
      <c r="D11" s="253">
        <v>1.9624054624696597E-10</v>
      </c>
      <c r="E11" s="253">
        <v>2.7352747849324474E-10</v>
      </c>
      <c r="F11" s="253">
        <v>3.6148666996591175E-10</v>
      </c>
      <c r="G11" s="253">
        <v>4.3393589033000344E-10</v>
      </c>
      <c r="H11" s="253">
        <v>4.992087519396242E-10</v>
      </c>
      <c r="I11" s="253">
        <v>6.761715736857885E-10</v>
      </c>
      <c r="J11" s="253">
        <v>8.480295978320146E-10</v>
      </c>
      <c r="K11" s="253">
        <v>8.507005209413442E-10</v>
      </c>
      <c r="L11" s="253">
        <v>7.650919043972189E-10</v>
      </c>
      <c r="M11" s="253">
        <v>5.349769103390002E-10</v>
      </c>
      <c r="N11" s="253"/>
      <c r="O11" s="253"/>
      <c r="P11" s="253">
        <v>5.828202889238067E-10</v>
      </c>
      <c r="Q11" s="253">
        <v>5.753867405764032E-10</v>
      </c>
      <c r="R11" s="253">
        <v>6.287243463759046E-10</v>
      </c>
      <c r="S11" s="253">
        <v>6.223294543986485E-10</v>
      </c>
      <c r="T11" s="253"/>
      <c r="U11" s="253">
        <v>7.452217371603526E-10</v>
      </c>
      <c r="V11" s="253">
        <v>6.220127199433457E-10</v>
      </c>
      <c r="W11" s="253">
        <v>6.022017643030765E-10</v>
      </c>
      <c r="X11" s="253">
        <v>4.939941821919667E-10</v>
      </c>
      <c r="Y11" s="253">
        <v>4.1943494015488874E-10</v>
      </c>
      <c r="Z11" s="253">
        <v>4.1274971720935094E-10</v>
      </c>
      <c r="AA11" s="253"/>
      <c r="AB11" s="253">
        <v>4.5565978319613987E-10</v>
      </c>
      <c r="AC11" s="253"/>
      <c r="AD11" s="253"/>
      <c r="AE11" s="253">
        <v>4.938050287072426E-10</v>
      </c>
      <c r="AF11" s="253"/>
      <c r="AG11" s="254">
        <v>4.3746731772456055E-10</v>
      </c>
      <c r="AH11" s="253">
        <v>3.6996890588287944E-10</v>
      </c>
      <c r="AI11" s="253">
        <v>2.9821058899114983E-10</v>
      </c>
      <c r="AJ11" s="253">
        <v>2.5702521183565595E-10</v>
      </c>
      <c r="AK11" s="253">
        <v>2.430034358246583E-10</v>
      </c>
      <c r="AL11" s="253">
        <v>2.2348617572295156E-10</v>
      </c>
      <c r="AM11" s="253">
        <v>2.0035627926822414E-10</v>
      </c>
      <c r="AN11" s="253">
        <v>1.8426122690467522E-10</v>
      </c>
      <c r="AO11" s="255">
        <v>1.6917648018376661E-10</v>
      </c>
    </row>
    <row r="12" spans="1:41" ht="12.75">
      <c r="A12" s="262">
        <v>3738400</v>
      </c>
      <c r="B12" s="263">
        <v>1.533171872901922E-10</v>
      </c>
      <c r="C12" s="253">
        <v>1.711898070719929E-10</v>
      </c>
      <c r="D12" s="253">
        <v>1.8647342483667384E-10</v>
      </c>
      <c r="E12" s="253">
        <v>2.1080934750706547E-10</v>
      </c>
      <c r="F12" s="253">
        <v>2.704215527816062E-10</v>
      </c>
      <c r="G12" s="253">
        <v>3.8968405544263067E-10</v>
      </c>
      <c r="H12" s="253">
        <v>5.04864717982283E-10</v>
      </c>
      <c r="I12" s="253">
        <v>5.979283168500296E-10</v>
      </c>
      <c r="J12" s="253">
        <v>8.230582262613237E-10</v>
      </c>
      <c r="K12" s="253"/>
      <c r="L12" s="253"/>
      <c r="M12" s="253"/>
      <c r="N12" s="253"/>
      <c r="O12" s="253"/>
      <c r="P12" s="253">
        <v>6.987829213610614E-10</v>
      </c>
      <c r="Q12" s="253">
        <v>6.262505492661222E-10</v>
      </c>
      <c r="R12" s="253">
        <v>8.548712399746302E-10</v>
      </c>
      <c r="S12" s="253">
        <v>7.466512567839716E-10</v>
      </c>
      <c r="T12" s="253"/>
      <c r="U12" s="253">
        <v>9.261096982505103E-10</v>
      </c>
      <c r="V12" s="253">
        <v>7.646342262835721E-10</v>
      </c>
      <c r="W12" s="253">
        <v>7.397684985701647E-10</v>
      </c>
      <c r="X12" s="253">
        <v>5.656977125512111E-10</v>
      </c>
      <c r="Y12" s="253">
        <v>5.17517870888435E-10</v>
      </c>
      <c r="Z12" s="253">
        <v>5.713679945194964E-10</v>
      </c>
      <c r="AA12" s="253"/>
      <c r="AB12" s="253">
        <v>6.248238318651518E-10</v>
      </c>
      <c r="AC12" s="253"/>
      <c r="AD12" s="253"/>
      <c r="AE12" s="253">
        <v>5.447091161268875E-10</v>
      </c>
      <c r="AF12" s="253"/>
      <c r="AG12" s="254">
        <v>4.2921482546597886E-10</v>
      </c>
      <c r="AH12" s="253">
        <v>3.399425540117416E-10</v>
      </c>
      <c r="AI12" s="253">
        <v>3.043435434914376E-10</v>
      </c>
      <c r="AJ12" s="253">
        <v>3.0070812303590147E-10</v>
      </c>
      <c r="AK12" s="253">
        <v>2.679869480969472E-10</v>
      </c>
      <c r="AL12" s="253">
        <v>2.3521755549480306E-10</v>
      </c>
      <c r="AM12" s="253">
        <v>2.1191276187309168E-10</v>
      </c>
      <c r="AN12" s="253">
        <v>1.91038333750115E-10</v>
      </c>
      <c r="AO12" s="255">
        <v>1.7172706265770623E-10</v>
      </c>
    </row>
    <row r="13" spans="1:41" ht="12.75" hidden="1">
      <c r="A13" s="262">
        <v>3738350</v>
      </c>
      <c r="B13" s="263"/>
      <c r="C13" s="253"/>
      <c r="D13" s="253"/>
      <c r="E13" s="253"/>
      <c r="F13" s="253"/>
      <c r="G13" s="253"/>
      <c r="H13" s="253"/>
      <c r="I13" s="253"/>
      <c r="J13" s="253"/>
      <c r="K13" s="253"/>
      <c r="L13" s="253"/>
      <c r="M13" s="253"/>
      <c r="N13" s="253"/>
      <c r="O13" s="253"/>
      <c r="P13" s="253">
        <v>7.376406162327132E-10</v>
      </c>
      <c r="Q13" s="253"/>
      <c r="R13" s="253"/>
      <c r="S13" s="253"/>
      <c r="T13" s="253"/>
      <c r="U13" s="253"/>
      <c r="V13" s="253"/>
      <c r="W13" s="253"/>
      <c r="X13" s="253"/>
      <c r="Y13" s="253"/>
      <c r="Z13" s="253"/>
      <c r="AA13" s="253"/>
      <c r="AB13" s="253"/>
      <c r="AC13" s="253"/>
      <c r="AD13" s="253"/>
      <c r="AE13" s="253"/>
      <c r="AF13" s="253"/>
      <c r="AG13" s="254"/>
      <c r="AH13" s="253"/>
      <c r="AI13" s="253"/>
      <c r="AJ13" s="253"/>
      <c r="AK13" s="253"/>
      <c r="AL13" s="253"/>
      <c r="AM13" s="253"/>
      <c r="AN13" s="253"/>
      <c r="AO13" s="255"/>
    </row>
    <row r="14" spans="1:41" ht="12.75">
      <c r="A14" s="262">
        <v>3738300</v>
      </c>
      <c r="B14" s="263">
        <v>1.71721085159051E-10</v>
      </c>
      <c r="C14" s="253">
        <v>1.8079376001100052E-10</v>
      </c>
      <c r="D14" s="253">
        <v>1.9711952349453128E-10</v>
      </c>
      <c r="E14" s="253">
        <v>2.1926148527046198E-10</v>
      </c>
      <c r="F14" s="253">
        <v>2.3987719555907097E-10</v>
      </c>
      <c r="G14" s="253">
        <v>2.8936444590996E-10</v>
      </c>
      <c r="H14" s="253">
        <v>4.0013771478560867E-10</v>
      </c>
      <c r="I14" s="253">
        <v>5.902617866869341E-10</v>
      </c>
      <c r="J14" s="253">
        <v>7.31802564188686E-10</v>
      </c>
      <c r="K14" s="253"/>
      <c r="L14" s="253"/>
      <c r="M14" s="253"/>
      <c r="N14" s="253"/>
      <c r="O14" s="253"/>
      <c r="P14" s="253"/>
      <c r="Q14" s="253"/>
      <c r="R14" s="253">
        <v>1.0323478139236527E-09</v>
      </c>
      <c r="S14" s="253">
        <v>1.001231945145532E-09</v>
      </c>
      <c r="T14" s="253"/>
      <c r="U14" s="253">
        <v>1.1407269471084834E-09</v>
      </c>
      <c r="V14" s="253">
        <v>9.26068785536349E-10</v>
      </c>
      <c r="W14" s="253">
        <v>7.935147410296041E-10</v>
      </c>
      <c r="X14" s="253">
        <v>6.598346346800188E-10</v>
      </c>
      <c r="Y14" s="253">
        <v>7.678825649816268E-10</v>
      </c>
      <c r="Z14" s="253">
        <v>8.154974528274311E-10</v>
      </c>
      <c r="AA14" s="253"/>
      <c r="AB14" s="253">
        <v>7.248909622428007E-10</v>
      </c>
      <c r="AC14" s="253">
        <v>6.638682389099192E-10</v>
      </c>
      <c r="AD14" s="253"/>
      <c r="AE14" s="253">
        <v>5.120083808094194E-10</v>
      </c>
      <c r="AF14" s="253"/>
      <c r="AG14" s="254">
        <v>3.96232416047857E-10</v>
      </c>
      <c r="AH14" s="253">
        <v>3.852256527499676E-10</v>
      </c>
      <c r="AI14" s="253">
        <v>3.724802440233294E-10</v>
      </c>
      <c r="AJ14" s="253">
        <v>3.189854855474419E-10</v>
      </c>
      <c r="AK14" s="253">
        <v>2.791033924065315E-10</v>
      </c>
      <c r="AL14" s="253">
        <v>2.414480144645426E-10</v>
      </c>
      <c r="AM14" s="253">
        <v>2.0674145947843521E-10</v>
      </c>
      <c r="AN14" s="253">
        <v>2.0424608910547037E-10</v>
      </c>
      <c r="AO14" s="255">
        <v>1.9762854922998286E-10</v>
      </c>
    </row>
    <row r="15" spans="1:41" ht="12.75" hidden="1">
      <c r="A15" s="262">
        <v>3738250</v>
      </c>
      <c r="B15" s="263"/>
      <c r="C15" s="253"/>
      <c r="D15" s="253"/>
      <c r="E15" s="253"/>
      <c r="F15" s="253"/>
      <c r="G15" s="253"/>
      <c r="H15" s="253"/>
      <c r="I15" s="253"/>
      <c r="J15" s="253"/>
      <c r="K15" s="253"/>
      <c r="L15" s="253"/>
      <c r="M15" s="253"/>
      <c r="N15" s="253"/>
      <c r="O15" s="253"/>
      <c r="P15" s="253"/>
      <c r="Q15" s="253"/>
      <c r="R15" s="253"/>
      <c r="S15" s="253"/>
      <c r="T15" s="253">
        <v>1.3634103932656715E-09</v>
      </c>
      <c r="U15" s="253"/>
      <c r="V15" s="253"/>
      <c r="W15" s="253"/>
      <c r="X15" s="253"/>
      <c r="Y15" s="253"/>
      <c r="Z15" s="253"/>
      <c r="AA15" s="253"/>
      <c r="AB15" s="253"/>
      <c r="AC15" s="253"/>
      <c r="AD15" s="253"/>
      <c r="AE15" s="253"/>
      <c r="AF15" s="253"/>
      <c r="AG15" s="254"/>
      <c r="AH15" s="253"/>
      <c r="AI15" s="253"/>
      <c r="AJ15" s="253"/>
      <c r="AK15" s="253"/>
      <c r="AL15" s="253"/>
      <c r="AM15" s="253"/>
      <c r="AN15" s="253"/>
      <c r="AO15" s="255"/>
    </row>
    <row r="16" spans="1:41" ht="12.75">
      <c r="A16" s="262">
        <v>3738200</v>
      </c>
      <c r="B16" s="263">
        <v>2.200592435266599E-10</v>
      </c>
      <c r="C16" s="253">
        <v>2.2885347204648176E-10</v>
      </c>
      <c r="D16" s="253">
        <v>2.3479087632206384E-10</v>
      </c>
      <c r="E16" s="253">
        <v>2.4059254515730686E-10</v>
      </c>
      <c r="F16" s="253">
        <v>2.660490948106606E-10</v>
      </c>
      <c r="G16" s="253">
        <v>2.900317329961802E-10</v>
      </c>
      <c r="H16" s="253">
        <v>3.201461222546741E-10</v>
      </c>
      <c r="I16" s="253">
        <v>4.219203946505705E-10</v>
      </c>
      <c r="J16" s="253">
        <v>6.621724725842082E-10</v>
      </c>
      <c r="K16" s="253"/>
      <c r="L16" s="253"/>
      <c r="M16" s="253"/>
      <c r="N16" s="253"/>
      <c r="O16" s="253"/>
      <c r="P16" s="253"/>
      <c r="Q16" s="253"/>
      <c r="R16" s="253"/>
      <c r="S16" s="253"/>
      <c r="T16" s="253"/>
      <c r="U16" s="253"/>
      <c r="V16" s="253"/>
      <c r="W16" s="253"/>
      <c r="X16" s="253"/>
      <c r="Y16" s="253"/>
      <c r="Z16" s="253"/>
      <c r="AA16" s="253"/>
      <c r="AB16" s="253"/>
      <c r="AC16" s="253"/>
      <c r="AD16" s="253"/>
      <c r="AE16" s="253">
        <v>5.21654046304428E-10</v>
      </c>
      <c r="AF16" s="253"/>
      <c r="AG16" s="254">
        <v>4.865045435368813E-10</v>
      </c>
      <c r="AH16" s="253">
        <v>4.670143337518862E-10</v>
      </c>
      <c r="AI16" s="253">
        <v>3.9840443422222554E-10</v>
      </c>
      <c r="AJ16" s="253">
        <v>3.194359477009838E-10</v>
      </c>
      <c r="AK16" s="253">
        <v>2.8170276102517416E-10</v>
      </c>
      <c r="AL16" s="253">
        <v>2.762503115090194E-10</v>
      </c>
      <c r="AM16" s="253">
        <v>2.570207593906266E-10</v>
      </c>
      <c r="AN16" s="253">
        <v>2.3279862149007154E-10</v>
      </c>
      <c r="AO16" s="255">
        <v>2.2576511171751204E-10</v>
      </c>
    </row>
    <row r="17" spans="1:41" ht="12.75" hidden="1">
      <c r="A17" s="262">
        <v>3738140</v>
      </c>
      <c r="B17" s="26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v>6.123788798378645E-10</v>
      </c>
      <c r="AE17" s="253"/>
      <c r="AF17" s="253"/>
      <c r="AG17" s="254"/>
      <c r="AH17" s="253"/>
      <c r="AI17" s="253"/>
      <c r="AJ17" s="253"/>
      <c r="AK17" s="253"/>
      <c r="AL17" s="253"/>
      <c r="AM17" s="253"/>
      <c r="AN17" s="253"/>
      <c r="AO17" s="255"/>
    </row>
    <row r="18" spans="1:41" ht="12.75">
      <c r="A18" s="262">
        <v>3738100</v>
      </c>
      <c r="B18" s="263">
        <v>2.5512643811011113E-10</v>
      </c>
      <c r="C18" s="253">
        <v>2.6768635940097534E-10</v>
      </c>
      <c r="D18" s="253">
        <v>2.926634291981001E-10</v>
      </c>
      <c r="E18" s="253">
        <v>3.135286214135629E-10</v>
      </c>
      <c r="F18" s="253">
        <v>3.3715500206407594E-10</v>
      </c>
      <c r="G18" s="253">
        <v>3.58216815674356E-10</v>
      </c>
      <c r="H18" s="253">
        <v>3.8330488330895415E-10</v>
      </c>
      <c r="I18" s="253">
        <v>4.103847144308305E-10</v>
      </c>
      <c r="J18" s="253">
        <v>4.753234626675127E-10</v>
      </c>
      <c r="K18" s="253"/>
      <c r="L18" s="253"/>
      <c r="M18" s="253"/>
      <c r="N18" s="253"/>
      <c r="O18" s="253"/>
      <c r="P18" s="253"/>
      <c r="Q18" s="253"/>
      <c r="R18" s="253"/>
      <c r="S18" s="253"/>
      <c r="T18" s="253"/>
      <c r="U18" s="253"/>
      <c r="V18" s="253"/>
      <c r="W18" s="253"/>
      <c r="X18" s="253"/>
      <c r="Y18" s="253"/>
      <c r="Z18" s="253"/>
      <c r="AA18" s="253"/>
      <c r="AB18" s="253"/>
      <c r="AC18" s="253"/>
      <c r="AD18" s="253"/>
      <c r="AE18" s="253">
        <v>6.226705695050994E-10</v>
      </c>
      <c r="AF18" s="253"/>
      <c r="AG18" s="254">
        <v>6.362314006426193E-10</v>
      </c>
      <c r="AH18" s="253">
        <v>4.989000724460871E-10</v>
      </c>
      <c r="AI18" s="253">
        <v>4.21830118043957E-10</v>
      </c>
      <c r="AJ18" s="253">
        <v>3.851318196708363E-10</v>
      </c>
      <c r="AK18" s="253">
        <v>3.4681910145528074E-10</v>
      </c>
      <c r="AL18" s="253">
        <v>3.2910190154863707E-10</v>
      </c>
      <c r="AM18" s="253">
        <v>3.155010264473752E-10</v>
      </c>
      <c r="AN18" s="253">
        <v>2.9356245208333117E-10</v>
      </c>
      <c r="AO18" s="255">
        <v>2.8558459298684485E-10</v>
      </c>
    </row>
    <row r="19" spans="1:41" ht="13.5" thickBot="1">
      <c r="A19" s="262">
        <v>3738000</v>
      </c>
      <c r="B19" s="263">
        <v>3.5359129939974777E-10</v>
      </c>
      <c r="C19" s="253">
        <v>3.6790455021514435E-10</v>
      </c>
      <c r="D19" s="253">
        <v>3.964661655424883E-10</v>
      </c>
      <c r="E19" s="253">
        <v>4.268266945944343E-10</v>
      </c>
      <c r="F19" s="253">
        <v>4.4864776372242675E-10</v>
      </c>
      <c r="G19" s="253">
        <v>4.6137073153701017E-10</v>
      </c>
      <c r="H19" s="253">
        <v>4.980776408035309E-10</v>
      </c>
      <c r="I19" s="253">
        <v>5.619093263888878E-10</v>
      </c>
      <c r="J19" s="253">
        <v>6.196073319132941E-10</v>
      </c>
      <c r="K19" s="253"/>
      <c r="L19" s="253"/>
      <c r="M19" s="253"/>
      <c r="N19" s="253"/>
      <c r="O19" s="253"/>
      <c r="P19" s="253"/>
      <c r="Q19" s="253"/>
      <c r="R19" s="253"/>
      <c r="S19" s="253"/>
      <c r="T19" s="253"/>
      <c r="U19" s="253"/>
      <c r="V19" s="253"/>
      <c r="W19" s="253"/>
      <c r="X19" s="253"/>
      <c r="Y19" s="253"/>
      <c r="Z19" s="253"/>
      <c r="AA19" s="253"/>
      <c r="AB19" s="253"/>
      <c r="AC19" s="253"/>
      <c r="AD19" s="253"/>
      <c r="AE19" s="253">
        <v>9.623536492214353E-10</v>
      </c>
      <c r="AF19" s="253"/>
      <c r="AG19" s="254">
        <v>6.891117976788659E-10</v>
      </c>
      <c r="AH19" s="253">
        <v>5.824041112021419E-10</v>
      </c>
      <c r="AI19" s="253">
        <v>5.621953330888817E-10</v>
      </c>
      <c r="AJ19" s="253">
        <v>5.201542203323682E-10</v>
      </c>
      <c r="AK19" s="253">
        <v>4.722640681118667E-10</v>
      </c>
      <c r="AL19" s="253">
        <v>4.423465962083583E-10</v>
      </c>
      <c r="AM19" s="253">
        <v>4.2319197062379107E-10</v>
      </c>
      <c r="AN19" s="253">
        <v>3.9717076364987056E-10</v>
      </c>
      <c r="AO19" s="255">
        <v>3.7145601362310163E-10</v>
      </c>
    </row>
    <row r="20" spans="1:41" ht="13.5" thickBot="1">
      <c r="A20" s="262">
        <v>3737900</v>
      </c>
      <c r="B20" s="263">
        <v>4.20196977976961E-10</v>
      </c>
      <c r="C20" s="253">
        <v>4.6216505634826646E-10</v>
      </c>
      <c r="D20" s="253">
        <v>5.129545791052123E-10</v>
      </c>
      <c r="E20" s="253">
        <v>5.698159654029248E-10</v>
      </c>
      <c r="F20" s="253">
        <v>6.312772654752203E-10</v>
      </c>
      <c r="G20" s="253">
        <v>6.947011251949535E-10</v>
      </c>
      <c r="H20" s="253">
        <v>7.645397899353743E-10</v>
      </c>
      <c r="I20" s="253">
        <v>9.020607992698507E-10</v>
      </c>
      <c r="J20" s="253">
        <v>1.042029357203824E-09</v>
      </c>
      <c r="K20" s="253">
        <v>1.097822123568942E-09</v>
      </c>
      <c r="L20" s="253"/>
      <c r="M20" s="253"/>
      <c r="N20" s="253"/>
      <c r="O20" s="253"/>
      <c r="P20" s="253"/>
      <c r="Q20" s="253"/>
      <c r="R20" s="253"/>
      <c r="S20" s="253"/>
      <c r="T20" s="253"/>
      <c r="U20" s="253"/>
      <c r="V20" s="253"/>
      <c r="W20" s="253"/>
      <c r="X20" s="253"/>
      <c r="Y20" s="253"/>
      <c r="Z20" s="253"/>
      <c r="AA20" s="253"/>
      <c r="AB20" s="253"/>
      <c r="AC20" s="253"/>
      <c r="AD20" s="253"/>
      <c r="AE20" s="256">
        <v>1.185737157297589E-09</v>
      </c>
      <c r="AF20" s="253"/>
      <c r="AG20" s="254">
        <v>1.0166598439786604E-09</v>
      </c>
      <c r="AH20" s="253">
        <v>8.486223308869934E-10</v>
      </c>
      <c r="AI20" s="253">
        <v>7.555453458603553E-10</v>
      </c>
      <c r="AJ20" s="253">
        <v>6.894241297831301E-10</v>
      </c>
      <c r="AK20" s="253">
        <v>6.195106770641755E-10</v>
      </c>
      <c r="AL20" s="253">
        <v>5.680549786228778E-10</v>
      </c>
      <c r="AM20" s="253">
        <v>5.295813885164788E-10</v>
      </c>
      <c r="AN20" s="253">
        <v>4.921869981101608E-10</v>
      </c>
      <c r="AO20" s="255">
        <v>4.564884340681527E-10</v>
      </c>
    </row>
    <row r="21" spans="1:41" ht="12.75" hidden="1">
      <c r="A21" s="262">
        <v>3737830</v>
      </c>
      <c r="B21" s="26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v>1.6493598608158809E-09</v>
      </c>
      <c r="AE21" s="253"/>
      <c r="AF21" s="253"/>
      <c r="AG21" s="254"/>
      <c r="AH21" s="253"/>
      <c r="AI21" s="253"/>
      <c r="AJ21" s="253"/>
      <c r="AK21" s="253"/>
      <c r="AL21" s="253"/>
      <c r="AM21" s="253"/>
      <c r="AN21" s="253"/>
      <c r="AO21" s="255"/>
    </row>
    <row r="22" spans="1:41" ht="13.5" thickBot="1">
      <c r="A22" s="262">
        <v>3737800</v>
      </c>
      <c r="B22" s="263">
        <v>3.525260757965416E-10</v>
      </c>
      <c r="C22" s="253">
        <v>3.9435609593876376E-10</v>
      </c>
      <c r="D22" s="253">
        <v>4.441279731172827E-10</v>
      </c>
      <c r="E22" s="253">
        <v>5.06464762404267E-10</v>
      </c>
      <c r="F22" s="253">
        <v>5.868840637083958E-10</v>
      </c>
      <c r="G22" s="253">
        <v>6.87129061876638E-10</v>
      </c>
      <c r="H22" s="253">
        <v>8.096881337271337E-10</v>
      </c>
      <c r="I22" s="253">
        <v>9.657661940369347E-10</v>
      </c>
      <c r="J22" s="253">
        <v>1.1736387170841379E-09</v>
      </c>
      <c r="K22" s="253"/>
      <c r="L22" s="253"/>
      <c r="M22" s="253"/>
      <c r="N22" s="253"/>
      <c r="O22" s="253"/>
      <c r="P22" s="253"/>
      <c r="Q22" s="253"/>
      <c r="R22" s="253"/>
      <c r="S22" s="253"/>
      <c r="T22" s="253"/>
      <c r="U22" s="253"/>
      <c r="V22" s="253"/>
      <c r="W22" s="253"/>
      <c r="X22" s="253"/>
      <c r="Y22" s="253"/>
      <c r="Z22" s="253"/>
      <c r="AA22" s="253"/>
      <c r="AB22" s="253"/>
      <c r="AC22" s="253"/>
      <c r="AD22" s="253"/>
      <c r="AE22" s="254">
        <v>1.8163144280368816E-09</v>
      </c>
      <c r="AF22" s="254"/>
      <c r="AG22" s="254">
        <v>1.4770515611372792E-09</v>
      </c>
      <c r="AH22" s="254">
        <v>1.2633301702293937E-09</v>
      </c>
      <c r="AI22" s="257">
        <v>1.0731639408339085E-09</v>
      </c>
      <c r="AJ22" s="253">
        <v>9.167880663559856E-10</v>
      </c>
      <c r="AK22" s="253">
        <v>7.916327208118644E-10</v>
      </c>
      <c r="AL22" s="253">
        <v>6.910196885295562E-10</v>
      </c>
      <c r="AM22" s="253">
        <v>6.143037625218425E-10</v>
      </c>
      <c r="AN22" s="253">
        <v>5.499992256371199E-10</v>
      </c>
      <c r="AO22" s="255">
        <v>4.97315310227405E-10</v>
      </c>
    </row>
    <row r="23" spans="1:41" ht="12.75">
      <c r="A23" s="262">
        <v>3737700</v>
      </c>
      <c r="B23" s="263">
        <v>2.98330200993283E-10</v>
      </c>
      <c r="C23" s="253">
        <v>3.34380829087791E-10</v>
      </c>
      <c r="D23" s="253">
        <v>3.7860611179226846E-10</v>
      </c>
      <c r="E23" s="253">
        <v>4.3240135333302015E-10</v>
      </c>
      <c r="F23" s="253">
        <v>4.985271599324762E-10</v>
      </c>
      <c r="G23" s="253">
        <v>5.879692613939617E-10</v>
      </c>
      <c r="H23" s="253">
        <v>7.06195571929722E-10</v>
      </c>
      <c r="I23" s="253">
        <v>8.554576698834041E-10</v>
      </c>
      <c r="J23" s="253">
        <v>1.0431932151133735E-09</v>
      </c>
      <c r="K23" s="253"/>
      <c r="L23" s="253">
        <v>1.295083992992296E-09</v>
      </c>
      <c r="M23" s="253"/>
      <c r="N23" s="253"/>
      <c r="O23" s="253"/>
      <c r="P23" s="253"/>
      <c r="Q23" s="253"/>
      <c r="R23" s="253"/>
      <c r="S23" s="253"/>
      <c r="T23" s="253"/>
      <c r="U23" s="253"/>
      <c r="V23" s="253"/>
      <c r="W23" s="253"/>
      <c r="X23" s="253"/>
      <c r="Y23" s="253"/>
      <c r="Z23" s="253"/>
      <c r="AA23" s="253"/>
      <c r="AB23" s="253"/>
      <c r="AC23" s="253"/>
      <c r="AD23" s="253"/>
      <c r="AE23" s="253"/>
      <c r="AF23" s="253"/>
      <c r="AG23" s="254">
        <v>1.870824537352588E-09</v>
      </c>
      <c r="AH23" s="254">
        <v>1.4760015777138559E-09</v>
      </c>
      <c r="AI23" s="254">
        <v>1.2097730727868748E-09</v>
      </c>
      <c r="AJ23" s="253">
        <v>1.0207251044120864E-09</v>
      </c>
      <c r="AK23" s="253">
        <v>8.765445992694611E-10</v>
      </c>
      <c r="AL23" s="253">
        <v>7.627786679175966E-10</v>
      </c>
      <c r="AM23" s="253">
        <v>6.762936609531169E-10</v>
      </c>
      <c r="AN23" s="253">
        <v>6.083026012510035E-10</v>
      </c>
      <c r="AO23" s="255">
        <v>5.50181074423705E-10</v>
      </c>
    </row>
    <row r="24" spans="1:41" ht="12.75">
      <c r="A24" s="262">
        <v>3737600</v>
      </c>
      <c r="B24" s="263">
        <v>3.2927149806407105E-10</v>
      </c>
      <c r="C24" s="253">
        <v>3.662120502987724E-10</v>
      </c>
      <c r="D24" s="253">
        <v>4.0908264468620355E-10</v>
      </c>
      <c r="E24" s="253">
        <v>4.576935379323324E-10</v>
      </c>
      <c r="F24" s="253">
        <v>5.145155111241054E-10</v>
      </c>
      <c r="G24" s="253">
        <v>5.912197692467701E-10</v>
      </c>
      <c r="H24" s="253">
        <v>7.233662632454765E-10</v>
      </c>
      <c r="I24" s="253">
        <v>9.337486707560649E-10</v>
      </c>
      <c r="J24" s="253">
        <v>1.1862787455224831E-09</v>
      </c>
      <c r="K24" s="253"/>
      <c r="L24" s="253">
        <v>1.4213486967107844E-09</v>
      </c>
      <c r="M24" s="253"/>
      <c r="N24" s="253"/>
      <c r="O24" s="253"/>
      <c r="P24" s="253"/>
      <c r="Q24" s="253"/>
      <c r="R24" s="253"/>
      <c r="S24" s="253"/>
      <c r="T24" s="253"/>
      <c r="U24" s="253"/>
      <c r="V24" s="253"/>
      <c r="W24" s="253"/>
      <c r="X24" s="253"/>
      <c r="Y24" s="253"/>
      <c r="Z24" s="253"/>
      <c r="AA24" s="253"/>
      <c r="AB24" s="253"/>
      <c r="AC24" s="253"/>
      <c r="AD24" s="253"/>
      <c r="AE24" s="253"/>
      <c r="AF24" s="253"/>
      <c r="AG24" s="254">
        <v>1.3449138376184068E-09</v>
      </c>
      <c r="AH24" s="253">
        <v>1.2142527598672308E-09</v>
      </c>
      <c r="AI24" s="253">
        <v>1.0554533269195263E-09</v>
      </c>
      <c r="AJ24" s="253">
        <v>9.297346531936041E-10</v>
      </c>
      <c r="AK24" s="253">
        <v>8.171186413826557E-10</v>
      </c>
      <c r="AL24" s="253">
        <v>7.261177333763463E-10</v>
      </c>
      <c r="AM24" s="253">
        <v>6.521151644317918E-10</v>
      </c>
      <c r="AN24" s="253">
        <v>5.941876758466137E-10</v>
      </c>
      <c r="AO24" s="255">
        <v>5.430892080377883E-10</v>
      </c>
    </row>
    <row r="25" spans="1:41" ht="12.75" hidden="1">
      <c r="A25" s="262">
        <v>3737530</v>
      </c>
      <c r="B25" s="26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v>1.1940324041338301E-09</v>
      </c>
      <c r="AG25" s="254"/>
      <c r="AH25" s="253"/>
      <c r="AI25" s="253"/>
      <c r="AJ25" s="253"/>
      <c r="AK25" s="253"/>
      <c r="AL25" s="253"/>
      <c r="AM25" s="253"/>
      <c r="AN25" s="253"/>
      <c r="AO25" s="255"/>
    </row>
    <row r="26" spans="1:41" ht="12.75">
      <c r="A26" s="262">
        <v>3737500</v>
      </c>
      <c r="B26" s="263">
        <v>3.261820706007637E-10</v>
      </c>
      <c r="C26" s="253">
        <v>3.6276117040330756E-10</v>
      </c>
      <c r="D26" s="253">
        <v>4.18312676659656E-10</v>
      </c>
      <c r="E26" s="253">
        <v>4.83071206043432E-10</v>
      </c>
      <c r="F26" s="253">
        <v>5.531762081987947E-10</v>
      </c>
      <c r="G26" s="253">
        <v>6.213179793684239E-10</v>
      </c>
      <c r="H26" s="253">
        <v>7.096088637397424E-10</v>
      </c>
      <c r="I26" s="253">
        <v>8.273611795491965E-10</v>
      </c>
      <c r="J26" s="253">
        <v>1.0421528531990849E-09</v>
      </c>
      <c r="K26" s="253"/>
      <c r="L26" s="253">
        <v>1.4274050091540404E-09</v>
      </c>
      <c r="M26" s="253"/>
      <c r="N26" s="253"/>
      <c r="O26" s="253"/>
      <c r="P26" s="253"/>
      <c r="Q26" s="253"/>
      <c r="R26" s="253"/>
      <c r="S26" s="253"/>
      <c r="T26" s="253"/>
      <c r="U26" s="253"/>
      <c r="V26" s="253"/>
      <c r="W26" s="253"/>
      <c r="X26" s="253"/>
      <c r="Y26" s="253"/>
      <c r="Z26" s="253"/>
      <c r="AA26" s="253"/>
      <c r="AB26" s="253"/>
      <c r="AC26" s="253"/>
      <c r="AD26" s="253"/>
      <c r="AE26" s="253"/>
      <c r="AF26" s="253"/>
      <c r="AG26" s="254">
        <v>1.0273415176110338E-09</v>
      </c>
      <c r="AH26" s="253">
        <v>8.962779311582156E-10</v>
      </c>
      <c r="AI26" s="253">
        <v>7.64855277346209E-10</v>
      </c>
      <c r="AJ26" s="253">
        <v>6.627664109524818E-10</v>
      </c>
      <c r="AK26" s="253">
        <v>5.94804668429451E-10</v>
      </c>
      <c r="AL26" s="253">
        <v>5.764002869153985E-10</v>
      </c>
      <c r="AM26" s="253">
        <v>5.556849361539688E-10</v>
      </c>
      <c r="AN26" s="253">
        <v>5.253179093815493E-10</v>
      </c>
      <c r="AO26" s="255">
        <v>4.911189903957568E-10</v>
      </c>
    </row>
    <row r="27" spans="1:41" ht="12.75">
      <c r="A27" s="262">
        <v>3737400</v>
      </c>
      <c r="B27" s="263">
        <v>3.3612301628777113E-10</v>
      </c>
      <c r="C27" s="253">
        <v>3.744211876900803E-10</v>
      </c>
      <c r="D27" s="253">
        <v>4.224327274621369E-10</v>
      </c>
      <c r="E27" s="253">
        <v>4.811617347209831E-10</v>
      </c>
      <c r="F27" s="253">
        <v>5.37407958716427E-10</v>
      </c>
      <c r="G27" s="253">
        <v>6.025178603081961E-10</v>
      </c>
      <c r="H27" s="253">
        <v>7.227699402096417E-10</v>
      </c>
      <c r="I27" s="253">
        <v>8.699415251509393E-10</v>
      </c>
      <c r="J27" s="253">
        <v>9.291025757178331E-10</v>
      </c>
      <c r="K27" s="253"/>
      <c r="L27" s="253">
        <v>1.1868242210790638E-09</v>
      </c>
      <c r="M27" s="253">
        <v>1.6028951589517569E-09</v>
      </c>
      <c r="N27" s="253"/>
      <c r="O27" s="253"/>
      <c r="P27" s="253"/>
      <c r="Q27" s="253"/>
      <c r="R27" s="253"/>
      <c r="S27" s="253"/>
      <c r="T27" s="253"/>
      <c r="U27" s="253"/>
      <c r="V27" s="253"/>
      <c r="W27" s="253"/>
      <c r="X27" s="253"/>
      <c r="Y27" s="253"/>
      <c r="Z27" s="253"/>
      <c r="AA27" s="253"/>
      <c r="AB27" s="253"/>
      <c r="AC27" s="253"/>
      <c r="AD27" s="253"/>
      <c r="AE27" s="253"/>
      <c r="AF27" s="253"/>
      <c r="AG27" s="254">
        <v>9.159655388530297E-10</v>
      </c>
      <c r="AH27" s="253">
        <v>7.77086131870281E-10</v>
      </c>
      <c r="AI27" s="253">
        <v>6.634567449316953E-10</v>
      </c>
      <c r="AJ27" s="253">
        <v>5.788459184194232E-10</v>
      </c>
      <c r="AK27" s="253">
        <v>5.089625858806656E-10</v>
      </c>
      <c r="AL27" s="253">
        <v>4.532459852812595E-10</v>
      </c>
      <c r="AM27" s="253">
        <v>4.1823995126850797E-10</v>
      </c>
      <c r="AN27" s="253">
        <v>3.944752666433336E-10</v>
      </c>
      <c r="AO27" s="255">
        <v>3.7099774845509035E-10</v>
      </c>
    </row>
    <row r="28" spans="1:41" ht="12.75">
      <c r="A28" s="262">
        <v>3737300</v>
      </c>
      <c r="B28" s="263">
        <v>3.611356410339833E-10</v>
      </c>
      <c r="C28" s="253">
        <v>3.9492118902600987E-10</v>
      </c>
      <c r="D28" s="253">
        <v>4.242283192801237E-10</v>
      </c>
      <c r="E28" s="253">
        <v>4.689337155402568E-10</v>
      </c>
      <c r="F28" s="253">
        <v>5.37511190282418E-10</v>
      </c>
      <c r="G28" s="253">
        <v>6.090234607375803E-10</v>
      </c>
      <c r="H28" s="253">
        <v>6.654357598832974E-10</v>
      </c>
      <c r="I28" s="253">
        <v>7.758514985343241E-10</v>
      </c>
      <c r="J28" s="253">
        <v>9.435227515377024E-10</v>
      </c>
      <c r="K28" s="253"/>
      <c r="L28" s="253">
        <v>1.0959863302084367E-09</v>
      </c>
      <c r="M28" s="253">
        <v>1.4717733407479923E-09</v>
      </c>
      <c r="N28" s="253"/>
      <c r="O28" s="253"/>
      <c r="P28" s="253"/>
      <c r="Q28" s="253"/>
      <c r="R28" s="253"/>
      <c r="S28" s="253"/>
      <c r="T28" s="253"/>
      <c r="U28" s="253"/>
      <c r="V28" s="253"/>
      <c r="W28" s="253"/>
      <c r="X28" s="253"/>
      <c r="Y28" s="253"/>
      <c r="Z28" s="253"/>
      <c r="AA28" s="253"/>
      <c r="AB28" s="253"/>
      <c r="AC28" s="253"/>
      <c r="AD28" s="253"/>
      <c r="AE28" s="253">
        <v>9.090807924848399E-10</v>
      </c>
      <c r="AF28" s="253"/>
      <c r="AG28" s="254">
        <v>8.524172010483741E-10</v>
      </c>
      <c r="AH28" s="253">
        <v>7.251954536684226E-10</v>
      </c>
      <c r="AI28" s="253">
        <v>6.320612211168318E-10</v>
      </c>
      <c r="AJ28" s="253">
        <v>5.562213444974186E-10</v>
      </c>
      <c r="AK28" s="253">
        <v>4.891790711544531E-10</v>
      </c>
      <c r="AL28" s="253">
        <v>4.4701843807937415E-10</v>
      </c>
      <c r="AM28" s="253">
        <v>3.941191961510529E-10</v>
      </c>
      <c r="AN28" s="253">
        <v>3.5606743985617135E-10</v>
      </c>
      <c r="AO28" s="255">
        <v>3.2352198054519393E-10</v>
      </c>
    </row>
    <row r="29" spans="1:41" ht="12.75" hidden="1">
      <c r="A29" s="262">
        <v>3737280</v>
      </c>
      <c r="B29" s="263"/>
      <c r="C29" s="253"/>
      <c r="D29" s="253"/>
      <c r="E29" s="253"/>
      <c r="F29" s="253"/>
      <c r="G29" s="253"/>
      <c r="H29" s="253"/>
      <c r="I29" s="253"/>
      <c r="J29" s="253"/>
      <c r="K29" s="253"/>
      <c r="L29" s="253"/>
      <c r="M29" s="253"/>
      <c r="N29" s="253">
        <v>1.5431012805297115E-09</v>
      </c>
      <c r="O29" s="253"/>
      <c r="P29" s="253"/>
      <c r="Q29" s="253"/>
      <c r="R29" s="253"/>
      <c r="S29" s="253"/>
      <c r="T29" s="253"/>
      <c r="U29" s="253"/>
      <c r="V29" s="253"/>
      <c r="W29" s="253"/>
      <c r="X29" s="253"/>
      <c r="Y29" s="253"/>
      <c r="Z29" s="253"/>
      <c r="AA29" s="253"/>
      <c r="AB29" s="253"/>
      <c r="AC29" s="253"/>
      <c r="AD29" s="253"/>
      <c r="AE29" s="253"/>
      <c r="AF29" s="253"/>
      <c r="AG29" s="254"/>
      <c r="AH29" s="253"/>
      <c r="AI29" s="253"/>
      <c r="AJ29" s="253"/>
      <c r="AK29" s="253"/>
      <c r="AL29" s="253"/>
      <c r="AM29" s="253"/>
      <c r="AN29" s="253"/>
      <c r="AO29" s="255"/>
    </row>
    <row r="30" spans="1:41" ht="12.75">
      <c r="A30" s="262">
        <v>3737200</v>
      </c>
      <c r="B30" s="263">
        <v>3.4107101669485054E-10</v>
      </c>
      <c r="C30" s="253">
        <v>3.626095827458947E-10</v>
      </c>
      <c r="D30" s="253">
        <v>4.0908708044651633E-10</v>
      </c>
      <c r="E30" s="253">
        <v>4.629019420074506E-10</v>
      </c>
      <c r="F30" s="253">
        <v>5.116579167097943E-10</v>
      </c>
      <c r="G30" s="253">
        <v>5.726659221009835E-10</v>
      </c>
      <c r="H30" s="253">
        <v>6.567193976501468E-10</v>
      </c>
      <c r="I30" s="253">
        <v>7.283321490662867E-10</v>
      </c>
      <c r="J30" s="253">
        <v>8.974349906331368E-10</v>
      </c>
      <c r="K30" s="253"/>
      <c r="L30" s="253">
        <v>1.1964916671568372E-09</v>
      </c>
      <c r="M30" s="253">
        <v>1.3451828283824544E-09</v>
      </c>
      <c r="N30" s="253"/>
      <c r="O30" s="253"/>
      <c r="P30" s="253"/>
      <c r="Q30" s="253"/>
      <c r="R30" s="253"/>
      <c r="S30" s="253"/>
      <c r="T30" s="253"/>
      <c r="U30" s="253"/>
      <c r="V30" s="253"/>
      <c r="W30" s="253"/>
      <c r="X30" s="253"/>
      <c r="Y30" s="253"/>
      <c r="Z30" s="253"/>
      <c r="AA30" s="253"/>
      <c r="AB30" s="253"/>
      <c r="AC30" s="253"/>
      <c r="AD30" s="253"/>
      <c r="AE30" s="253">
        <v>8.41261895279436E-10</v>
      </c>
      <c r="AF30" s="253"/>
      <c r="AG30" s="254">
        <v>7.083738167832542E-10</v>
      </c>
      <c r="AH30" s="253">
        <v>6.804813712861457E-10</v>
      </c>
      <c r="AI30" s="253">
        <v>5.866536362264427E-10</v>
      </c>
      <c r="AJ30" s="253">
        <v>5.062486956172504E-10</v>
      </c>
      <c r="AK30" s="253">
        <v>4.649297437525161E-10</v>
      </c>
      <c r="AL30" s="253">
        <v>4.215813686617658E-10</v>
      </c>
      <c r="AM30" s="253">
        <v>3.8253152092635256E-10</v>
      </c>
      <c r="AN30" s="253">
        <v>3.50728036285944E-10</v>
      </c>
      <c r="AO30" s="255">
        <v>3.23440852266138E-10</v>
      </c>
    </row>
    <row r="31" spans="1:41" ht="12.75">
      <c r="A31" s="262">
        <v>3737100</v>
      </c>
      <c r="B31" s="263">
        <v>3.1486212964635383E-10</v>
      </c>
      <c r="C31" s="253">
        <v>3.5605668789153404E-10</v>
      </c>
      <c r="D31" s="253">
        <v>3.9415309112158835E-10</v>
      </c>
      <c r="E31" s="253">
        <v>4.359455933683145E-10</v>
      </c>
      <c r="F31" s="253">
        <v>4.760642174898627E-10</v>
      </c>
      <c r="G31" s="253">
        <v>5.162991500434272E-10</v>
      </c>
      <c r="H31" s="253">
        <v>5.844092982890527E-10</v>
      </c>
      <c r="I31" s="253">
        <v>7.209930716775039E-10</v>
      </c>
      <c r="J31" s="253">
        <v>9.201451533184715E-10</v>
      </c>
      <c r="K31" s="253"/>
      <c r="L31" s="253">
        <v>1.0074961391688018E-09</v>
      </c>
      <c r="M31" s="253">
        <v>1.1523660577400719E-09</v>
      </c>
      <c r="N31" s="253"/>
      <c r="O31" s="253"/>
      <c r="P31" s="253"/>
      <c r="Q31" s="253"/>
      <c r="R31" s="253"/>
      <c r="S31" s="253"/>
      <c r="T31" s="253"/>
      <c r="U31" s="253"/>
      <c r="V31" s="253"/>
      <c r="W31" s="253"/>
      <c r="X31" s="253"/>
      <c r="Y31" s="253"/>
      <c r="Z31" s="253"/>
      <c r="AA31" s="253"/>
      <c r="AB31" s="253"/>
      <c r="AC31" s="253"/>
      <c r="AD31" s="253"/>
      <c r="AE31" s="253">
        <v>7.736543151432554E-10</v>
      </c>
      <c r="AF31" s="253"/>
      <c r="AG31" s="254">
        <v>6.953389160663062E-10</v>
      </c>
      <c r="AH31" s="253">
        <v>5.703509883199759E-10</v>
      </c>
      <c r="AI31" s="253">
        <v>5.674581104786698E-10</v>
      </c>
      <c r="AJ31" s="253">
        <v>5.07021927666857E-10</v>
      </c>
      <c r="AK31" s="253">
        <v>4.268622288407979E-10</v>
      </c>
      <c r="AL31" s="253">
        <v>3.95598499095272E-10</v>
      </c>
      <c r="AM31" s="253">
        <v>3.616730265225175E-10</v>
      </c>
      <c r="AN31" s="253">
        <v>3.354629913587772E-10</v>
      </c>
      <c r="AO31" s="255">
        <v>3.115834515716286E-10</v>
      </c>
    </row>
    <row r="32" spans="1:41" ht="12.75">
      <c r="A32" s="262">
        <v>3737000</v>
      </c>
      <c r="B32" s="263">
        <v>3.2269484427180506E-10</v>
      </c>
      <c r="C32" s="253">
        <v>3.5591485143772015E-10</v>
      </c>
      <c r="D32" s="253">
        <v>3.725848243594129E-10</v>
      </c>
      <c r="E32" s="253">
        <v>4.0575624378015667E-10</v>
      </c>
      <c r="F32" s="253">
        <v>4.3694506001444257E-10</v>
      </c>
      <c r="G32" s="253">
        <v>5.102786490583365E-10</v>
      </c>
      <c r="H32" s="253">
        <v>6.092481407928368E-10</v>
      </c>
      <c r="I32" s="253">
        <v>7.479822188520203E-10</v>
      </c>
      <c r="J32" s="253">
        <v>8.204161202795142E-10</v>
      </c>
      <c r="K32" s="253"/>
      <c r="L32" s="253">
        <v>9.238688771902592E-10</v>
      </c>
      <c r="M32" s="253">
        <v>9.345380267731154E-10</v>
      </c>
      <c r="N32" s="253"/>
      <c r="O32" s="253"/>
      <c r="P32" s="253"/>
      <c r="Q32" s="253"/>
      <c r="R32" s="253"/>
      <c r="S32" s="253"/>
      <c r="T32" s="253"/>
      <c r="U32" s="253"/>
      <c r="V32" s="253"/>
      <c r="W32" s="253"/>
      <c r="X32" s="253"/>
      <c r="Y32" s="253"/>
      <c r="Z32" s="253"/>
      <c r="AA32" s="253"/>
      <c r="AB32" s="253">
        <v>6.634324842446826E-10</v>
      </c>
      <c r="AC32" s="253"/>
      <c r="AD32" s="253"/>
      <c r="AE32" s="253">
        <v>6.073603484082875E-10</v>
      </c>
      <c r="AF32" s="253"/>
      <c r="AG32" s="254">
        <v>6.077583336382928E-10</v>
      </c>
      <c r="AH32" s="253">
        <v>5.651826746926833E-10</v>
      </c>
      <c r="AI32" s="253">
        <v>4.5924763200143823E-10</v>
      </c>
      <c r="AJ32" s="253">
        <v>4.6068254947706075E-10</v>
      </c>
      <c r="AK32" s="253">
        <v>4.351270674983905E-10</v>
      </c>
      <c r="AL32" s="253">
        <v>3.7941970899098805E-10</v>
      </c>
      <c r="AM32" s="253">
        <v>3.3776232701818493E-10</v>
      </c>
      <c r="AN32" s="253">
        <v>3.136522048444916E-10</v>
      </c>
      <c r="AO32" s="255">
        <v>2.8624345156477607E-10</v>
      </c>
    </row>
    <row r="33" spans="1:41" ht="12.75" hidden="1">
      <c r="A33" s="262">
        <v>3736987.5</v>
      </c>
      <c r="B33" s="263"/>
      <c r="C33" s="253"/>
      <c r="D33" s="253"/>
      <c r="E33" s="253"/>
      <c r="F33" s="253"/>
      <c r="G33" s="253"/>
      <c r="H33" s="253"/>
      <c r="I33" s="253"/>
      <c r="J33" s="253"/>
      <c r="K33" s="253"/>
      <c r="L33" s="253"/>
      <c r="M33" s="253"/>
      <c r="N33" s="253"/>
      <c r="O33" s="253">
        <v>1.0106553188342177E-09</v>
      </c>
      <c r="P33" s="253"/>
      <c r="Q33" s="253"/>
      <c r="R33" s="253"/>
      <c r="S33" s="253"/>
      <c r="T33" s="253"/>
      <c r="U33" s="253"/>
      <c r="V33" s="253"/>
      <c r="W33" s="253"/>
      <c r="X33" s="253"/>
      <c r="Y33" s="253"/>
      <c r="Z33" s="253"/>
      <c r="AA33" s="253"/>
      <c r="AB33" s="253"/>
      <c r="AC33" s="253"/>
      <c r="AD33" s="253"/>
      <c r="AE33" s="253"/>
      <c r="AF33" s="253"/>
      <c r="AG33" s="254"/>
      <c r="AH33" s="253"/>
      <c r="AI33" s="253"/>
      <c r="AJ33" s="253"/>
      <c r="AK33" s="253"/>
      <c r="AL33" s="253"/>
      <c r="AM33" s="253"/>
      <c r="AN33" s="253"/>
      <c r="AO33" s="255"/>
    </row>
    <row r="34" spans="1:41" ht="12.75" hidden="1">
      <c r="A34" s="262">
        <v>3736960</v>
      </c>
      <c r="B34" s="26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v>6.511000588395398E-10</v>
      </c>
      <c r="AB34" s="253"/>
      <c r="AC34" s="253"/>
      <c r="AD34" s="253"/>
      <c r="AE34" s="253"/>
      <c r="AF34" s="253"/>
      <c r="AG34" s="254"/>
      <c r="AH34" s="253"/>
      <c r="AI34" s="253"/>
      <c r="AJ34" s="253"/>
      <c r="AK34" s="253"/>
      <c r="AL34" s="253"/>
      <c r="AM34" s="253"/>
      <c r="AN34" s="253"/>
      <c r="AO34" s="255"/>
    </row>
    <row r="35" spans="1:41" ht="12.75">
      <c r="A35" s="262">
        <v>3736900</v>
      </c>
      <c r="B35" s="263">
        <v>3.105620341467816E-10</v>
      </c>
      <c r="C35" s="253">
        <v>3.2854807931263834E-10</v>
      </c>
      <c r="D35" s="253">
        <v>3.428841749119871E-10</v>
      </c>
      <c r="E35" s="253">
        <v>3.855710585986017E-10</v>
      </c>
      <c r="F35" s="253">
        <v>4.3480304413486064E-10</v>
      </c>
      <c r="G35" s="253">
        <v>5.060513784821341E-10</v>
      </c>
      <c r="H35" s="253">
        <v>6.153955663855384E-10</v>
      </c>
      <c r="I35" s="253">
        <v>6.947198754363914E-10</v>
      </c>
      <c r="J35" s="253">
        <v>7.602678687279497E-10</v>
      </c>
      <c r="K35" s="253"/>
      <c r="L35" s="253">
        <v>7.385541481221908E-10</v>
      </c>
      <c r="M35" s="253">
        <v>8.117263595538897E-10</v>
      </c>
      <c r="N35" s="253"/>
      <c r="O35" s="253"/>
      <c r="P35" s="253">
        <v>8.858952575708296E-10</v>
      </c>
      <c r="Q35" s="253">
        <v>1.017856631065083E-09</v>
      </c>
      <c r="R35" s="253">
        <v>1.2039129876345551E-09</v>
      </c>
      <c r="S35" s="253">
        <v>1.4396182229391015E-09</v>
      </c>
      <c r="T35" s="253"/>
      <c r="U35" s="253">
        <v>1.5458504944685683E-09</v>
      </c>
      <c r="V35" s="253">
        <v>1.22576621220359E-09</v>
      </c>
      <c r="W35" s="253">
        <v>1.0574905871265201E-09</v>
      </c>
      <c r="X35" s="253">
        <v>9.64956944915739E-10</v>
      </c>
      <c r="Y35" s="253">
        <v>7.502371244608811E-10</v>
      </c>
      <c r="Z35" s="253">
        <v>6.162927563897755E-10</v>
      </c>
      <c r="AA35" s="253"/>
      <c r="AB35" s="253">
        <v>5.955749893976512E-10</v>
      </c>
      <c r="AC35" s="253"/>
      <c r="AD35" s="253"/>
      <c r="AE35" s="253">
        <v>4.770118917450818E-10</v>
      </c>
      <c r="AF35" s="253"/>
      <c r="AG35" s="254">
        <v>4.507532036457144E-10</v>
      </c>
      <c r="AH35" s="253">
        <v>4.900842873887173E-10</v>
      </c>
      <c r="AI35" s="253">
        <v>4.595346986256461E-10</v>
      </c>
      <c r="AJ35" s="253">
        <v>3.89012330615898E-10</v>
      </c>
      <c r="AK35" s="253">
        <v>3.771866602871069E-10</v>
      </c>
      <c r="AL35" s="253">
        <v>3.742230552597064E-10</v>
      </c>
      <c r="AM35" s="253">
        <v>3.346330399252197E-10</v>
      </c>
      <c r="AN35" s="253">
        <v>2.9521477155401016E-10</v>
      </c>
      <c r="AO35" s="255">
        <v>2.805462079731268E-10</v>
      </c>
    </row>
    <row r="36" spans="1:41" ht="12.75">
      <c r="A36" s="262">
        <v>3736800</v>
      </c>
      <c r="B36" s="263">
        <v>2.871161041762858E-10</v>
      </c>
      <c r="C36" s="253">
        <v>3.0190495312786757E-10</v>
      </c>
      <c r="D36" s="253">
        <v>3.4362676487172506E-10</v>
      </c>
      <c r="E36" s="253">
        <v>3.901824820263899E-10</v>
      </c>
      <c r="F36" s="253">
        <v>4.3411624826959285E-10</v>
      </c>
      <c r="G36" s="253">
        <v>5.258711076328365E-10</v>
      </c>
      <c r="H36" s="253">
        <v>5.84112194814483E-10</v>
      </c>
      <c r="I36" s="253">
        <v>6.14970760724497E-10</v>
      </c>
      <c r="J36" s="253">
        <v>6.363986516626965E-10</v>
      </c>
      <c r="K36" s="253"/>
      <c r="L36" s="253">
        <v>6.703946261999453E-10</v>
      </c>
      <c r="M36" s="253">
        <v>6.943057928289643E-10</v>
      </c>
      <c r="N36" s="253"/>
      <c r="O36" s="253"/>
      <c r="P36" s="253">
        <v>7.811940108026703E-10</v>
      </c>
      <c r="Q36" s="253">
        <v>8.432096452418526E-10</v>
      </c>
      <c r="R36" s="253">
        <v>9.343955618664885E-10</v>
      </c>
      <c r="S36" s="253">
        <v>1.131510413300649E-09</v>
      </c>
      <c r="T36" s="253"/>
      <c r="U36" s="253">
        <v>1.1984566911412234E-09</v>
      </c>
      <c r="V36" s="253">
        <v>1.0325413460950065E-09</v>
      </c>
      <c r="W36" s="253">
        <v>8.141931450620036E-10</v>
      </c>
      <c r="X36" s="253">
        <v>8.451255648416985E-10</v>
      </c>
      <c r="Y36" s="253">
        <v>6.951108167817666E-10</v>
      </c>
      <c r="Z36" s="253">
        <v>5.255455202889825E-10</v>
      </c>
      <c r="AA36" s="253"/>
      <c r="AB36" s="253">
        <v>4.811962321163889E-10</v>
      </c>
      <c r="AC36" s="253"/>
      <c r="AD36" s="253"/>
      <c r="AE36" s="253">
        <v>4.68027522194827E-10</v>
      </c>
      <c r="AF36" s="253"/>
      <c r="AG36" s="254">
        <v>3.757953562288739E-10</v>
      </c>
      <c r="AH36" s="253">
        <v>3.7650247453658577E-10</v>
      </c>
      <c r="AI36" s="253">
        <v>4.11235116137927E-10</v>
      </c>
      <c r="AJ36" s="253">
        <v>3.822970229776242E-10</v>
      </c>
      <c r="AK36" s="253">
        <v>3.3489826017267117E-10</v>
      </c>
      <c r="AL36" s="253">
        <v>3.1177139160636473E-10</v>
      </c>
      <c r="AM36" s="253">
        <v>3.1272438465150423E-10</v>
      </c>
      <c r="AN36" s="253">
        <v>3.0074374015938194E-10</v>
      </c>
      <c r="AO36" s="255">
        <v>2.6374262419197453E-10</v>
      </c>
    </row>
    <row r="37" spans="1:41" ht="12.75">
      <c r="A37" s="262">
        <v>3736700</v>
      </c>
      <c r="B37" s="263">
        <v>2.816703911524126E-10</v>
      </c>
      <c r="C37" s="253">
        <v>3.0296600992150113E-10</v>
      </c>
      <c r="D37" s="253">
        <v>3.4449718668817096E-10</v>
      </c>
      <c r="E37" s="253">
        <v>3.743129537289423E-10</v>
      </c>
      <c r="F37" s="253">
        <v>4.474387428757895E-10</v>
      </c>
      <c r="G37" s="253">
        <v>5.014981485359687E-10</v>
      </c>
      <c r="H37" s="253">
        <v>5.338560132235311E-10</v>
      </c>
      <c r="I37" s="253">
        <v>5.477376747629901E-10</v>
      </c>
      <c r="J37" s="253">
        <v>5.489493133307524E-10</v>
      </c>
      <c r="K37" s="253"/>
      <c r="L37" s="253">
        <v>5.73022175205576E-10</v>
      </c>
      <c r="M37" s="253">
        <v>6.252994783030262E-10</v>
      </c>
      <c r="N37" s="253"/>
      <c r="O37" s="253"/>
      <c r="P37" s="253">
        <v>6.705854837073197E-10</v>
      </c>
      <c r="Q37" s="253">
        <v>7.173508594639177E-10</v>
      </c>
      <c r="R37" s="253">
        <v>7.847222909810488E-10</v>
      </c>
      <c r="S37" s="253">
        <v>9.369871645377599E-10</v>
      </c>
      <c r="T37" s="253"/>
      <c r="U37" s="253">
        <v>9.63473123372316E-10</v>
      </c>
      <c r="V37" s="253">
        <v>8.640435800750473E-10</v>
      </c>
      <c r="W37" s="253">
        <v>6.905796702317054E-10</v>
      </c>
      <c r="X37" s="253">
        <v>7.096286818498823E-10</v>
      </c>
      <c r="Y37" s="253">
        <v>6.275107234967897E-10</v>
      </c>
      <c r="Z37" s="253">
        <v>5.222580822852587E-10</v>
      </c>
      <c r="AA37" s="253"/>
      <c r="AB37" s="253">
        <v>3.987620481143214E-10</v>
      </c>
      <c r="AC37" s="253"/>
      <c r="AD37" s="253"/>
      <c r="AE37" s="253">
        <v>4.1429406747126416E-10</v>
      </c>
      <c r="AF37" s="253"/>
      <c r="AG37" s="254">
        <v>3.682289236497635E-10</v>
      </c>
      <c r="AH37" s="253">
        <v>2.993233758715473E-10</v>
      </c>
      <c r="AI37" s="253">
        <v>3.222600997888994E-10</v>
      </c>
      <c r="AJ37" s="253">
        <v>3.513401632172428E-10</v>
      </c>
      <c r="AK37" s="253">
        <v>3.291802431376055E-10</v>
      </c>
      <c r="AL37" s="253">
        <v>2.9750766770747643E-10</v>
      </c>
      <c r="AM37" s="253">
        <v>2.701745544429239E-10</v>
      </c>
      <c r="AN37" s="253">
        <v>2.6194863831699325E-10</v>
      </c>
      <c r="AO37" s="255">
        <v>2.6405660104157437E-10</v>
      </c>
    </row>
    <row r="38" spans="1:41" ht="12.75">
      <c r="A38" s="262">
        <v>3736600</v>
      </c>
      <c r="B38" s="263">
        <v>2.6934664988006116E-10</v>
      </c>
      <c r="C38" s="253">
        <v>3.0123306576270686E-10</v>
      </c>
      <c r="D38" s="253">
        <v>3.2916422510761354E-10</v>
      </c>
      <c r="E38" s="253">
        <v>3.8911548975439034E-10</v>
      </c>
      <c r="F38" s="253">
        <v>4.4457545756738235E-10</v>
      </c>
      <c r="G38" s="253">
        <v>4.654233027147667E-10</v>
      </c>
      <c r="H38" s="253">
        <v>4.736739751084794E-10</v>
      </c>
      <c r="I38" s="253">
        <v>4.763159434804104E-10</v>
      </c>
      <c r="J38" s="253">
        <v>5.025294829924078E-10</v>
      </c>
      <c r="K38" s="253"/>
      <c r="L38" s="253">
        <v>5.209810040726088E-10</v>
      </c>
      <c r="M38" s="253">
        <v>5.482796133012492E-10</v>
      </c>
      <c r="N38" s="253"/>
      <c r="O38" s="253"/>
      <c r="P38" s="253">
        <v>5.671962479429446E-10</v>
      </c>
      <c r="Q38" s="253">
        <v>5.968722428848231E-10</v>
      </c>
      <c r="R38" s="253">
        <v>6.737864166504284E-10</v>
      </c>
      <c r="S38" s="253">
        <v>8.037697105795327E-10</v>
      </c>
      <c r="T38" s="253"/>
      <c r="U38" s="253">
        <v>8.125118861156769E-10</v>
      </c>
      <c r="V38" s="253">
        <v>7.254646116435879E-10</v>
      </c>
      <c r="W38" s="253">
        <v>6.602830390895347E-10</v>
      </c>
      <c r="X38" s="253">
        <v>6.075834119239398E-10</v>
      </c>
      <c r="Y38" s="253">
        <v>5.533708101630575E-10</v>
      </c>
      <c r="Z38" s="253">
        <v>4.898314754923146E-10</v>
      </c>
      <c r="AA38" s="253"/>
      <c r="AB38" s="253">
        <v>3.632904236436045E-10</v>
      </c>
      <c r="AC38" s="253"/>
      <c r="AD38" s="253"/>
      <c r="AE38" s="253">
        <v>3.4227876586081585E-10</v>
      </c>
      <c r="AF38" s="253"/>
      <c r="AG38" s="254">
        <v>3.4857428214185113E-10</v>
      </c>
      <c r="AH38" s="253">
        <v>2.9858880952795136E-10</v>
      </c>
      <c r="AI38" s="253">
        <v>2.5534871042132E-10</v>
      </c>
      <c r="AJ38" s="253">
        <v>2.8164062687461085E-10</v>
      </c>
      <c r="AK38" s="253">
        <v>3.0258721908019683E-10</v>
      </c>
      <c r="AL38" s="253">
        <v>2.8712351220606713E-10</v>
      </c>
      <c r="AM38" s="253">
        <v>2.6581141181306437E-10</v>
      </c>
      <c r="AN38" s="253">
        <v>2.444330291862182E-10</v>
      </c>
      <c r="AO38" s="255">
        <v>2.2961033992094982E-10</v>
      </c>
    </row>
    <row r="39" spans="1:41" ht="12.75">
      <c r="A39" s="262">
        <v>3736500</v>
      </c>
      <c r="B39" s="263">
        <v>2.6938140336944566E-10</v>
      </c>
      <c r="C39" s="253">
        <v>2.943843556721048E-10</v>
      </c>
      <c r="D39" s="253">
        <v>3.479945412113348E-10</v>
      </c>
      <c r="E39" s="253">
        <v>3.951768534603306E-10</v>
      </c>
      <c r="F39" s="253">
        <v>4.0954997047260237E-10</v>
      </c>
      <c r="G39" s="253">
        <v>4.102293357075391E-10</v>
      </c>
      <c r="H39" s="253">
        <v>4.1538940833766843E-10</v>
      </c>
      <c r="I39" s="253">
        <v>4.4100867561585225E-10</v>
      </c>
      <c r="J39" s="253">
        <v>4.405155983282869E-10</v>
      </c>
      <c r="K39" s="253"/>
      <c r="L39" s="253">
        <v>4.609815877461468E-10</v>
      </c>
      <c r="M39" s="253">
        <v>4.75217620147963E-10</v>
      </c>
      <c r="N39" s="253"/>
      <c r="O39" s="253"/>
      <c r="P39" s="253">
        <v>4.865551709636212E-10</v>
      </c>
      <c r="Q39" s="253">
        <v>5.356164918637774E-10</v>
      </c>
      <c r="R39" s="253">
        <v>5.969682985329522E-10</v>
      </c>
      <c r="S39" s="253">
        <v>6.974911426182627E-10</v>
      </c>
      <c r="T39" s="253"/>
      <c r="U39" s="253">
        <v>7.062584675235878E-10</v>
      </c>
      <c r="V39" s="253">
        <v>6.144967153173546E-10</v>
      </c>
      <c r="W39" s="253">
        <v>6.180416709202488E-10</v>
      </c>
      <c r="X39" s="253">
        <v>5.148923255457826E-10</v>
      </c>
      <c r="Y39" s="253">
        <v>5.078755758090111E-10</v>
      </c>
      <c r="Z39" s="253">
        <v>4.288214600428699E-10</v>
      </c>
      <c r="AA39" s="253"/>
      <c r="AB39" s="253">
        <v>3.708008308104509E-10</v>
      </c>
      <c r="AC39" s="253"/>
      <c r="AD39" s="253"/>
      <c r="AE39" s="253">
        <v>3.0990027332889E-10</v>
      </c>
      <c r="AF39" s="253"/>
      <c r="AG39" s="254">
        <v>3.0117233469289975E-10</v>
      </c>
      <c r="AH39" s="253">
        <v>2.9431368219044663E-10</v>
      </c>
      <c r="AI39" s="253">
        <v>2.4531727829275667E-10</v>
      </c>
      <c r="AJ39" s="253">
        <v>2.2471382928364597E-10</v>
      </c>
      <c r="AK39" s="253">
        <v>2.487774102544446E-10</v>
      </c>
      <c r="AL39" s="253">
        <v>2.6196021349661E-10</v>
      </c>
      <c r="AM39" s="253">
        <v>2.528130300675619E-10</v>
      </c>
      <c r="AN39" s="253">
        <v>2.391154801138272E-10</v>
      </c>
      <c r="AO39" s="255">
        <v>2.2262565990863313E-10</v>
      </c>
    </row>
    <row r="40" spans="1:41" ht="12.75">
      <c r="A40" s="262">
        <v>3736400</v>
      </c>
      <c r="B40" s="263">
        <v>2.677165725552613E-10</v>
      </c>
      <c r="C40" s="253">
        <v>3.1330740227784533E-10</v>
      </c>
      <c r="D40" s="253">
        <v>3.520226150203019E-10</v>
      </c>
      <c r="E40" s="253">
        <v>3.6579856121554663E-10</v>
      </c>
      <c r="F40" s="253">
        <v>3.6216400104585677E-10</v>
      </c>
      <c r="G40" s="253">
        <v>3.7260618910294016E-10</v>
      </c>
      <c r="H40" s="253">
        <v>3.92615194870929E-10</v>
      </c>
      <c r="I40" s="253">
        <v>3.938231643962912E-10</v>
      </c>
      <c r="J40" s="253">
        <v>4.0064645763785497E-10</v>
      </c>
      <c r="K40" s="253"/>
      <c r="L40" s="253">
        <v>4.0524755300048566E-10</v>
      </c>
      <c r="M40" s="253">
        <v>4.2811521946700485E-10</v>
      </c>
      <c r="N40" s="253"/>
      <c r="O40" s="253"/>
      <c r="P40" s="253">
        <v>4.364480880332413E-10</v>
      </c>
      <c r="Q40" s="253">
        <v>4.785105529247187E-10</v>
      </c>
      <c r="R40" s="253">
        <v>5.298618759418345E-10</v>
      </c>
      <c r="S40" s="253">
        <v>6.137725620669024E-10</v>
      </c>
      <c r="T40" s="253"/>
      <c r="U40" s="253">
        <v>6.207996843226451E-10</v>
      </c>
      <c r="V40" s="253">
        <v>5.502416049344968E-10</v>
      </c>
      <c r="W40" s="253">
        <v>5.689187258985416E-10</v>
      </c>
      <c r="X40" s="253">
        <v>4.521790153756097E-10</v>
      </c>
      <c r="Y40" s="253">
        <v>4.566062288090723E-10</v>
      </c>
      <c r="Z40" s="253">
        <v>3.974356113861235E-10</v>
      </c>
      <c r="AA40" s="253"/>
      <c r="AB40" s="253">
        <v>3.559924654470617E-10</v>
      </c>
      <c r="AC40" s="253"/>
      <c r="AD40" s="253"/>
      <c r="AE40" s="254">
        <v>2.805690924978235E-10</v>
      </c>
      <c r="AF40" s="253"/>
      <c r="AG40" s="253">
        <v>2.6938080411946316E-10</v>
      </c>
      <c r="AH40" s="253">
        <v>2.653874637906038E-10</v>
      </c>
      <c r="AI40" s="253">
        <v>2.4705656247049515E-10</v>
      </c>
      <c r="AJ40" s="253">
        <v>2.073098952627779E-10</v>
      </c>
      <c r="AK40" s="253">
        <v>2.0035531755340683E-10</v>
      </c>
      <c r="AL40" s="253">
        <v>2.2110159752665778E-10</v>
      </c>
      <c r="AM40" s="253">
        <v>2.311402413862699E-10</v>
      </c>
      <c r="AN40" s="253">
        <v>2.2476696158704965E-10</v>
      </c>
      <c r="AO40" s="255">
        <v>2.154095973621263E-10</v>
      </c>
    </row>
    <row r="41" spans="1:41" ht="12.75">
      <c r="A41" s="262">
        <v>3736300</v>
      </c>
      <c r="B41" s="263">
        <v>2.826922291376424E-10</v>
      </c>
      <c r="C41" s="253">
        <v>3.1500882734390453E-10</v>
      </c>
      <c r="D41" s="253">
        <v>3.306046177340939E-10</v>
      </c>
      <c r="E41" s="253">
        <v>3.2824014235521176E-10</v>
      </c>
      <c r="F41" s="253">
        <v>3.321160001503249E-10</v>
      </c>
      <c r="G41" s="253">
        <v>3.542956024912984E-10</v>
      </c>
      <c r="H41" s="253">
        <v>3.5677750332378304E-10</v>
      </c>
      <c r="I41" s="253">
        <v>3.483532856531509E-10</v>
      </c>
      <c r="J41" s="253">
        <v>3.514482547229892E-10</v>
      </c>
      <c r="K41" s="253"/>
      <c r="L41" s="253">
        <v>3.6828780138028217E-10</v>
      </c>
      <c r="M41" s="253">
        <v>3.715535690571214E-10</v>
      </c>
      <c r="N41" s="253"/>
      <c r="O41" s="253"/>
      <c r="P41" s="253">
        <v>3.9599476060615506E-10</v>
      </c>
      <c r="Q41" s="253">
        <v>4.3448473671726757E-10</v>
      </c>
      <c r="R41" s="253">
        <v>4.77990316748646E-10</v>
      </c>
      <c r="S41" s="253">
        <v>5.501292013393903E-10</v>
      </c>
      <c r="T41" s="253"/>
      <c r="U41" s="253">
        <v>5.574731599515755E-10</v>
      </c>
      <c r="V41" s="253">
        <v>4.921223443148868E-10</v>
      </c>
      <c r="W41" s="253">
        <v>5.186854118568389E-10</v>
      </c>
      <c r="X41" s="253">
        <v>4.1629940478900007E-10</v>
      </c>
      <c r="Y41" s="253">
        <v>4.142089786814304E-10</v>
      </c>
      <c r="Z41" s="253">
        <v>3.6572535642656615E-10</v>
      </c>
      <c r="AA41" s="253"/>
      <c r="AB41" s="253">
        <v>3.354443353814118E-10</v>
      </c>
      <c r="AC41" s="253"/>
      <c r="AD41" s="253"/>
      <c r="AE41" s="253">
        <v>2.714551754653601E-10</v>
      </c>
      <c r="AF41" s="253"/>
      <c r="AG41" s="253">
        <v>2.3916551879511844E-10</v>
      </c>
      <c r="AH41" s="253">
        <v>2.3145468685781953E-10</v>
      </c>
      <c r="AI41" s="253">
        <v>2.36647845182969E-10</v>
      </c>
      <c r="AJ41" s="253">
        <v>2.0792691187935987E-10</v>
      </c>
      <c r="AK41" s="253">
        <v>1.8319776358375612E-10</v>
      </c>
      <c r="AL41" s="253">
        <v>1.8288207446713473E-10</v>
      </c>
      <c r="AM41" s="253">
        <v>1.9725200556911404E-10</v>
      </c>
      <c r="AN41" s="253">
        <v>2.0563291969345454E-10</v>
      </c>
      <c r="AO41" s="255">
        <v>2.0321301278561602E-10</v>
      </c>
    </row>
    <row r="42" spans="1:41" ht="12.75">
      <c r="A42" s="262">
        <v>3736200</v>
      </c>
      <c r="B42" s="263">
        <v>2.835105413968924E-10</v>
      </c>
      <c r="C42" s="253">
        <v>3.0143819347236964E-10</v>
      </c>
      <c r="D42" s="253">
        <v>2.9896052584913815E-10</v>
      </c>
      <c r="E42" s="253">
        <v>2.963199887120094E-10</v>
      </c>
      <c r="F42" s="253">
        <v>3.1738104527817453E-10</v>
      </c>
      <c r="G42" s="253">
        <v>3.2143979531311143E-10</v>
      </c>
      <c r="H42" s="253">
        <v>3.131271209625073E-10</v>
      </c>
      <c r="I42" s="253">
        <v>3.1434306097134564E-10</v>
      </c>
      <c r="J42" s="253">
        <v>3.265142614744062E-10</v>
      </c>
      <c r="K42" s="253"/>
      <c r="L42" s="253">
        <v>3.3163165760262754E-10</v>
      </c>
      <c r="M42" s="253">
        <v>3.374913847129895E-10</v>
      </c>
      <c r="N42" s="253"/>
      <c r="O42" s="253"/>
      <c r="P42" s="253">
        <v>3.578970375520265E-10</v>
      </c>
      <c r="Q42" s="253">
        <v>3.8963835662033476E-10</v>
      </c>
      <c r="R42" s="253">
        <v>4.3604035652160133E-10</v>
      </c>
      <c r="S42" s="253">
        <v>4.966539540383875E-10</v>
      </c>
      <c r="T42" s="253"/>
      <c r="U42" s="253">
        <v>5.058980629223058E-10</v>
      </c>
      <c r="V42" s="253">
        <v>4.4109968478274153E-10</v>
      </c>
      <c r="W42" s="253">
        <v>4.704904868080838E-10</v>
      </c>
      <c r="X42" s="253">
        <v>3.9671653239677583E-10</v>
      </c>
      <c r="Y42" s="253">
        <v>3.7666371994649454E-10</v>
      </c>
      <c r="Z42" s="253">
        <v>3.380489415861753E-10</v>
      </c>
      <c r="AA42" s="253"/>
      <c r="AB42" s="253">
        <v>3.0873254698569327E-10</v>
      </c>
      <c r="AC42" s="253"/>
      <c r="AD42" s="253"/>
      <c r="AE42" s="253">
        <v>2.672683338176053E-10</v>
      </c>
      <c r="AF42" s="253"/>
      <c r="AG42" s="253">
        <v>2.232250527891094E-10</v>
      </c>
      <c r="AH42" s="253">
        <v>2.1284594858537993E-10</v>
      </c>
      <c r="AI42" s="253">
        <v>2.1032016067923423E-10</v>
      </c>
      <c r="AJ42" s="253">
        <v>2.0722997161272257E-10</v>
      </c>
      <c r="AK42" s="253">
        <v>1.7893036328199952E-10</v>
      </c>
      <c r="AL42" s="253">
        <v>1.6329612770886692E-10</v>
      </c>
      <c r="AM42" s="253">
        <v>1.6685553929263512E-10</v>
      </c>
      <c r="AN42" s="253">
        <v>1.7857248757391244E-10</v>
      </c>
      <c r="AO42" s="255">
        <v>1.83784067232458E-10</v>
      </c>
    </row>
    <row r="43" spans="1:41" ht="12.75">
      <c r="A43" s="262">
        <v>3736100</v>
      </c>
      <c r="B43" s="263">
        <v>2.758424857596881E-10</v>
      </c>
      <c r="C43" s="253">
        <v>2.7363943959502285E-10</v>
      </c>
      <c r="D43" s="253">
        <v>2.6823487946285614E-10</v>
      </c>
      <c r="E43" s="253">
        <v>2.844192359191678E-10</v>
      </c>
      <c r="F43" s="253">
        <v>2.9797279434647236E-10</v>
      </c>
      <c r="G43" s="253">
        <v>2.9259892908204096E-10</v>
      </c>
      <c r="H43" s="253">
        <v>2.8076526230589953E-10</v>
      </c>
      <c r="I43" s="253">
        <v>2.870053059093432E-10</v>
      </c>
      <c r="J43" s="253">
        <v>2.960163229607341E-10</v>
      </c>
      <c r="K43" s="253"/>
      <c r="L43" s="253">
        <v>2.966978702088013E-10</v>
      </c>
      <c r="M43" s="253">
        <v>3.1061546310433863E-10</v>
      </c>
      <c r="N43" s="253"/>
      <c r="O43" s="253"/>
      <c r="P43" s="253">
        <v>3.343062254519559E-10</v>
      </c>
      <c r="Q43" s="253">
        <v>3.550117161418763E-10</v>
      </c>
      <c r="R43" s="253">
        <v>4.0474174344040096E-10</v>
      </c>
      <c r="S43" s="253">
        <v>4.494785078711511E-10</v>
      </c>
      <c r="T43" s="253"/>
      <c r="U43" s="253">
        <v>4.615428387835645E-10</v>
      </c>
      <c r="V43" s="253">
        <v>3.979971261981966E-10</v>
      </c>
      <c r="W43" s="253">
        <v>4.2545999726822026E-10</v>
      </c>
      <c r="X43" s="253">
        <v>3.8265030528040015E-10</v>
      </c>
      <c r="Y43" s="253">
        <v>3.3750331938444965E-10</v>
      </c>
      <c r="Z43" s="253">
        <v>3.149638402348722E-10</v>
      </c>
      <c r="AA43" s="253"/>
      <c r="AB43" s="253">
        <v>2.889008333118158E-10</v>
      </c>
      <c r="AC43" s="253"/>
      <c r="AD43" s="253"/>
      <c r="AE43" s="253">
        <v>2.5940213892754475E-10</v>
      </c>
      <c r="AF43" s="253"/>
      <c r="AG43" s="253">
        <v>2.2577125615432126E-10</v>
      </c>
      <c r="AH43" s="253">
        <v>1.8712416955562812E-10</v>
      </c>
      <c r="AI43" s="253">
        <v>1.857537117365693E-10</v>
      </c>
      <c r="AJ43" s="253">
        <v>1.9302203626934478E-10</v>
      </c>
      <c r="AK43" s="253">
        <v>1.8041463682995453E-10</v>
      </c>
      <c r="AL43" s="253">
        <v>1.598992917737046E-10</v>
      </c>
      <c r="AM43" s="253">
        <v>1.4782333128809845E-10</v>
      </c>
      <c r="AN43" s="253">
        <v>1.5200594320352496E-10</v>
      </c>
      <c r="AO43" s="255">
        <v>1.6204353340470965E-10</v>
      </c>
    </row>
    <row r="44" spans="1:41" ht="12.75">
      <c r="A44" s="262">
        <v>3736000</v>
      </c>
      <c r="B44" s="263">
        <v>2.520763814406467E-10</v>
      </c>
      <c r="C44" s="253">
        <v>2.444399166275375E-10</v>
      </c>
      <c r="D44" s="253">
        <v>2.6034370879035117E-10</v>
      </c>
      <c r="E44" s="253">
        <v>2.749462290319523E-10</v>
      </c>
      <c r="F44" s="253">
        <v>2.682911484321415E-10</v>
      </c>
      <c r="G44" s="253">
        <v>2.52561257408263E-10</v>
      </c>
      <c r="H44" s="253">
        <v>2.5775842732182025E-10</v>
      </c>
      <c r="I44" s="253">
        <v>2.6942355300687533E-10</v>
      </c>
      <c r="J44" s="253">
        <v>2.640937551149536E-10</v>
      </c>
      <c r="K44" s="253"/>
      <c r="L44" s="253">
        <v>2.773219498963594E-10</v>
      </c>
      <c r="M44" s="253">
        <v>2.8653633293547024E-10</v>
      </c>
      <c r="N44" s="253"/>
      <c r="O44" s="253"/>
      <c r="P44" s="253">
        <v>3.1330974878806785E-10</v>
      </c>
      <c r="Q44" s="253">
        <v>3.287870585533505E-10</v>
      </c>
      <c r="R44" s="253">
        <v>3.7891990344959E-10</v>
      </c>
      <c r="S44" s="253">
        <v>4.086368044570473E-10</v>
      </c>
      <c r="T44" s="253"/>
      <c r="U44" s="253">
        <v>4.231671999621434E-10</v>
      </c>
      <c r="V44" s="253">
        <v>3.6354340083068663E-10</v>
      </c>
      <c r="W44" s="253">
        <v>3.886459678662628E-10</v>
      </c>
      <c r="X44" s="253">
        <v>3.655434236731622E-10</v>
      </c>
      <c r="Y44" s="253">
        <v>3.022574223858575E-10</v>
      </c>
      <c r="Z44" s="253">
        <v>2.967471306587026E-10</v>
      </c>
      <c r="AA44" s="253"/>
      <c r="AB44" s="253">
        <v>2.738903925652606E-10</v>
      </c>
      <c r="AC44" s="253"/>
      <c r="AD44" s="253"/>
      <c r="AE44" s="253">
        <v>2.410159275048831E-10</v>
      </c>
      <c r="AF44" s="253"/>
      <c r="AG44" s="253">
        <v>2.2454779672220205E-10</v>
      </c>
      <c r="AH44" s="253">
        <v>1.8502588610138964E-10</v>
      </c>
      <c r="AI44" s="253">
        <v>1.705825000635107E-10</v>
      </c>
      <c r="AJ44" s="253">
        <v>1.6940677445502872E-10</v>
      </c>
      <c r="AK44" s="253">
        <v>1.7358709750407106E-10</v>
      </c>
      <c r="AL44" s="253">
        <v>1.578376816948002E-10</v>
      </c>
      <c r="AM44" s="253">
        <v>1.4331932418957643E-10</v>
      </c>
      <c r="AN44" s="253">
        <v>1.3791872568911632E-10</v>
      </c>
      <c r="AO44" s="255">
        <v>1.3858025791400763E-10</v>
      </c>
    </row>
    <row r="45" spans="1:41" ht="12.75">
      <c r="A45" s="264">
        <v>3735900</v>
      </c>
      <c r="B45" s="265">
        <v>2.2831059499641376E-10</v>
      </c>
      <c r="C45" s="258">
        <v>2.377243165065586E-10</v>
      </c>
      <c r="D45" s="258">
        <v>2.5201601544740587E-10</v>
      </c>
      <c r="E45" s="258">
        <v>2.504738674614818E-10</v>
      </c>
      <c r="F45" s="258">
        <v>2.3827710742140664E-10</v>
      </c>
      <c r="G45" s="258">
        <v>2.3330363732012356E-10</v>
      </c>
      <c r="H45" s="258">
        <v>2.4294739016030334E-10</v>
      </c>
      <c r="I45" s="258">
        <v>2.433078916540646E-10</v>
      </c>
      <c r="J45" s="258">
        <v>2.4400178752469474E-10</v>
      </c>
      <c r="K45" s="258"/>
      <c r="L45" s="258">
        <v>2.5942261369730576E-10</v>
      </c>
      <c r="M45" s="258">
        <v>2.6404387465850706E-10</v>
      </c>
      <c r="N45" s="258"/>
      <c r="O45" s="258"/>
      <c r="P45" s="258">
        <v>2.906880938978799E-10</v>
      </c>
      <c r="Q45" s="258">
        <v>3.052099470778926E-10</v>
      </c>
      <c r="R45" s="258">
        <v>3.5420963757402093E-10</v>
      </c>
      <c r="S45" s="258">
        <v>3.778705896986816E-10</v>
      </c>
      <c r="T45" s="258"/>
      <c r="U45" s="258">
        <v>3.8974882168288064E-10</v>
      </c>
      <c r="V45" s="258">
        <v>3.3734003921278314E-10</v>
      </c>
      <c r="W45" s="258">
        <v>3.5713249104633226E-10</v>
      </c>
      <c r="X45" s="258">
        <v>3.46525237302017E-10</v>
      </c>
      <c r="Y45" s="258">
        <v>2.7613461046260217E-10</v>
      </c>
      <c r="Z45" s="258">
        <v>2.7632266227632514E-10</v>
      </c>
      <c r="AA45" s="258"/>
      <c r="AB45" s="258">
        <v>2.6143095777487204E-10</v>
      </c>
      <c r="AC45" s="258"/>
      <c r="AD45" s="258"/>
      <c r="AE45" s="258">
        <v>2.2623100160395631E-10</v>
      </c>
      <c r="AF45" s="258"/>
      <c r="AG45" s="258">
        <v>2.1316771471565005E-10</v>
      </c>
      <c r="AH45" s="258">
        <v>1.8975311271901016E-10</v>
      </c>
      <c r="AI45" s="258">
        <v>1.529519555834429E-10</v>
      </c>
      <c r="AJ45" s="258">
        <v>1.5481454532777958E-10</v>
      </c>
      <c r="AK45" s="258">
        <v>1.575621730233333E-10</v>
      </c>
      <c r="AL45" s="258">
        <v>1.5492638995473016E-10</v>
      </c>
      <c r="AM45" s="258">
        <v>1.4309918362468406E-10</v>
      </c>
      <c r="AN45" s="258">
        <v>1.303215231195899E-10</v>
      </c>
      <c r="AO45" s="259">
        <v>1.286253639029909E-10</v>
      </c>
    </row>
    <row r="46" ht="13.5" thickBot="1"/>
    <row r="47" spans="17:35" ht="13.5" thickBot="1">
      <c r="Q47" s="72"/>
      <c r="R47" t="s">
        <v>353</v>
      </c>
      <c r="AE47" s="52"/>
      <c r="AH47" s="72"/>
      <c r="AI47" t="s">
        <v>353</v>
      </c>
    </row>
    <row r="48" spans="28:31" ht="13.5" thickBot="1">
      <c r="AB48" s="52"/>
      <c r="AC48" s="52"/>
      <c r="AD48" s="52"/>
      <c r="AE48" s="52"/>
    </row>
    <row r="49" spans="17:35" ht="13.5" thickBot="1">
      <c r="Q49" s="245"/>
      <c r="R49" t="s">
        <v>354</v>
      </c>
      <c r="AB49" s="52"/>
      <c r="AC49" s="52"/>
      <c r="AD49" s="52"/>
      <c r="AE49" s="52"/>
      <c r="AH49" s="245"/>
      <c r="AI49" t="s">
        <v>354</v>
      </c>
    </row>
    <row r="51" spans="17:35" ht="12.75">
      <c r="Q51" s="246"/>
      <c r="R51" t="s">
        <v>351</v>
      </c>
      <c r="AE51" s="260"/>
      <c r="AH51" s="246"/>
      <c r="AI51" t="s">
        <v>351</v>
      </c>
    </row>
  </sheetData>
  <sheetProtection/>
  <printOptions/>
  <pageMargins left="0.75" right="0.75" top="1.02" bottom="1" header="0.5" footer="0.5"/>
  <pageSetup firstPageNumber="30" useFirstPageNumber="1" fitToWidth="3" fitToHeight="1" horizontalDpi="400" verticalDpi="400" orientation="landscape" scale="75" r:id="rId2"/>
  <headerFooter alignWithMargins="0">
    <oddHeader>&amp;C&amp;"Arial,Bold"&amp;12Table A-27
Calculated Acute Hazard Index for Reproductive System
Los Angeles Refinery - Wilmington Plant Modifications</oddHeader>
    <oddFooter>&amp;L&amp;6&amp;F&amp;A&amp;CA-&amp;P</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AO51"/>
  <sheetViews>
    <sheetView zoomScalePageLayoutView="0" workbookViewId="0" topLeftCell="A1">
      <selection activeCell="A8" sqref="A8"/>
    </sheetView>
  </sheetViews>
  <sheetFormatPr defaultColWidth="9.140625" defaultRowHeight="12.75"/>
  <cols>
    <col min="1" max="1" width="15.140625" style="0" customWidth="1"/>
    <col min="2" max="10" width="12.421875" style="0" customWidth="1"/>
    <col min="11" max="11" width="12.421875" style="0" hidden="1" customWidth="1"/>
    <col min="12" max="13" width="12.421875" style="0" customWidth="1"/>
    <col min="14" max="15" width="12.421875" style="0" hidden="1" customWidth="1"/>
    <col min="16" max="19" width="12.421875" style="0" customWidth="1"/>
    <col min="20" max="20" width="12.421875" style="0" hidden="1" customWidth="1"/>
    <col min="21" max="26" width="12.421875" style="0" customWidth="1"/>
    <col min="27" max="27" width="12.421875" style="0" hidden="1" customWidth="1"/>
    <col min="28" max="28" width="12.421875" style="0" customWidth="1"/>
    <col min="29" max="30" width="12.421875" style="0" hidden="1" customWidth="1"/>
    <col min="31" max="31" width="12.421875" style="0" customWidth="1"/>
    <col min="32" max="32" width="12.421875" style="0" hidden="1" customWidth="1"/>
    <col min="33" max="41" width="12.421875" style="0" customWidth="1"/>
  </cols>
  <sheetData>
    <row r="1" spans="1:41" ht="51">
      <c r="A1" s="307" t="s">
        <v>355</v>
      </c>
      <c r="B1" s="321" t="s">
        <v>347</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4"/>
    </row>
    <row r="2" spans="1:41" ht="12.75">
      <c r="A2" s="306" t="s">
        <v>348</v>
      </c>
      <c r="B2" s="233">
        <v>379200</v>
      </c>
      <c r="C2" s="233">
        <v>379300</v>
      </c>
      <c r="D2" s="233">
        <v>379400</v>
      </c>
      <c r="E2" s="233">
        <v>379500</v>
      </c>
      <c r="F2" s="233">
        <v>379600</v>
      </c>
      <c r="G2" s="233">
        <v>379700</v>
      </c>
      <c r="H2" s="233">
        <v>379800</v>
      </c>
      <c r="I2" s="233">
        <v>379900</v>
      </c>
      <c r="J2" s="233">
        <v>380000</v>
      </c>
      <c r="K2" s="233">
        <v>380050</v>
      </c>
      <c r="L2" s="233">
        <v>380100</v>
      </c>
      <c r="M2" s="233">
        <v>380200</v>
      </c>
      <c r="N2" s="233">
        <v>380250</v>
      </c>
      <c r="O2" s="233">
        <v>380290</v>
      </c>
      <c r="P2" s="233">
        <v>380300</v>
      </c>
      <c r="Q2" s="233">
        <v>380400</v>
      </c>
      <c r="R2" s="233">
        <v>380500</v>
      </c>
      <c r="S2" s="233">
        <v>380600</v>
      </c>
      <c r="T2" s="233">
        <v>380680</v>
      </c>
      <c r="U2" s="233">
        <v>380700</v>
      </c>
      <c r="V2" s="233">
        <v>380800</v>
      </c>
      <c r="W2" s="233">
        <v>380900</v>
      </c>
      <c r="X2" s="233">
        <v>381000</v>
      </c>
      <c r="Y2" s="233">
        <v>381100</v>
      </c>
      <c r="Z2" s="233">
        <v>381200</v>
      </c>
      <c r="AA2" s="233">
        <v>381280</v>
      </c>
      <c r="AB2" s="233">
        <v>381300</v>
      </c>
      <c r="AC2" s="233">
        <v>381330</v>
      </c>
      <c r="AD2" s="233">
        <v>381350</v>
      </c>
      <c r="AE2" s="233">
        <v>381400</v>
      </c>
      <c r="AF2" s="233">
        <v>381480</v>
      </c>
      <c r="AG2" s="233">
        <v>381500</v>
      </c>
      <c r="AH2" s="233">
        <v>381600</v>
      </c>
      <c r="AI2" s="233">
        <v>381700</v>
      </c>
      <c r="AJ2" s="233">
        <v>381800</v>
      </c>
      <c r="AK2" s="233">
        <v>381900</v>
      </c>
      <c r="AL2" s="233">
        <v>382000</v>
      </c>
      <c r="AM2" s="233">
        <v>382100</v>
      </c>
      <c r="AN2" s="233">
        <v>382200</v>
      </c>
      <c r="AO2" s="234">
        <v>382300</v>
      </c>
    </row>
    <row r="3" spans="1:41" ht="12.75">
      <c r="A3" s="307">
        <v>3739300</v>
      </c>
      <c r="B3" s="311">
        <v>5.7948707350638534E-11</v>
      </c>
      <c r="C3" s="311">
        <v>6.054989630970428E-11</v>
      </c>
      <c r="D3" s="311">
        <v>6.312492589170562E-11</v>
      </c>
      <c r="E3" s="311">
        <v>6.602232842106452E-11</v>
      </c>
      <c r="F3" s="311">
        <v>6.886440082250352E-11</v>
      </c>
      <c r="G3" s="311">
        <v>7.164199460106642E-11</v>
      </c>
      <c r="H3" s="311">
        <v>7.411834024544325E-11</v>
      </c>
      <c r="I3" s="311">
        <v>7.74969382234431E-11</v>
      </c>
      <c r="J3" s="311">
        <v>7.965378019197081E-11</v>
      </c>
      <c r="K3" s="311"/>
      <c r="L3" s="311">
        <v>8.263620995699123E-11</v>
      </c>
      <c r="M3" s="311">
        <v>8.536415162230682E-11</v>
      </c>
      <c r="N3" s="311"/>
      <c r="O3" s="311"/>
      <c r="P3" s="311">
        <v>8.769126403339734E-11</v>
      </c>
      <c r="Q3" s="311">
        <v>8.94390691733662E-11</v>
      </c>
      <c r="R3" s="311">
        <v>9.024109454323685E-11</v>
      </c>
      <c r="S3" s="311">
        <v>9.157994318894454E-11</v>
      </c>
      <c r="T3" s="311"/>
      <c r="U3" s="311">
        <v>9.22482640777783E-11</v>
      </c>
      <c r="V3" s="311">
        <v>9.163823855171047E-11</v>
      </c>
      <c r="W3" s="311">
        <v>9.138822219317305E-11</v>
      </c>
      <c r="X3" s="311">
        <v>9.020787886710343E-11</v>
      </c>
      <c r="Y3" s="311">
        <v>8.891937687658532E-11</v>
      </c>
      <c r="Z3" s="311">
        <v>8.650617739122689E-11</v>
      </c>
      <c r="AA3" s="311"/>
      <c r="AB3" s="311">
        <v>8.464513385734983E-11</v>
      </c>
      <c r="AC3" s="311"/>
      <c r="AD3" s="311"/>
      <c r="AE3" s="311">
        <v>8.124759465387304E-11</v>
      </c>
      <c r="AF3" s="311"/>
      <c r="AG3" s="312">
        <v>7.895056923033069E-11</v>
      </c>
      <c r="AH3" s="311">
        <v>7.648936542950861E-11</v>
      </c>
      <c r="AI3" s="311">
        <v>7.389233392989839E-11</v>
      </c>
      <c r="AJ3" s="311">
        <v>7.102364538335839E-11</v>
      </c>
      <c r="AK3" s="311">
        <v>6.813163782513047E-11</v>
      </c>
      <c r="AL3" s="311">
        <v>6.420145970900309E-11</v>
      </c>
      <c r="AM3" s="311">
        <v>6.260602871228322E-11</v>
      </c>
      <c r="AN3" s="311">
        <v>5.976837945230933E-11</v>
      </c>
      <c r="AO3" s="313">
        <v>5.73379612707415E-11</v>
      </c>
    </row>
    <row r="4" spans="1:41" ht="12.75">
      <c r="A4" s="298">
        <v>3739200</v>
      </c>
      <c r="B4" s="322">
        <v>6.042893881076585E-11</v>
      </c>
      <c r="C4" s="314">
        <v>6.345936999343135E-11</v>
      </c>
      <c r="D4" s="314">
        <v>6.649764445070073E-11</v>
      </c>
      <c r="E4" s="314">
        <v>6.972743918114604E-11</v>
      </c>
      <c r="F4" s="314">
        <v>7.30869702525769E-11</v>
      </c>
      <c r="G4" s="314">
        <v>7.639750083304563E-11</v>
      </c>
      <c r="H4" s="314">
        <v>7.962613343214532E-11</v>
      </c>
      <c r="I4" s="314">
        <v>8.321383257045661E-11</v>
      </c>
      <c r="J4" s="314">
        <v>8.667917781091307E-11</v>
      </c>
      <c r="K4" s="314"/>
      <c r="L4" s="314">
        <v>8.990515437156627E-11</v>
      </c>
      <c r="M4" s="314">
        <v>9.280075467227644E-11</v>
      </c>
      <c r="N4" s="314"/>
      <c r="O4" s="314"/>
      <c r="P4" s="314">
        <v>9.570952875288824E-11</v>
      </c>
      <c r="Q4" s="314">
        <v>9.792477171967707E-11</v>
      </c>
      <c r="R4" s="314">
        <v>9.9544958307095E-11</v>
      </c>
      <c r="S4" s="314">
        <v>1.0029442572835456E-10</v>
      </c>
      <c r="T4" s="314"/>
      <c r="U4" s="314">
        <v>1.0139605800002618E-10</v>
      </c>
      <c r="V4" s="314">
        <v>1.0082218747113983E-10</v>
      </c>
      <c r="W4" s="314">
        <v>1.0054642928847235E-10</v>
      </c>
      <c r="X4" s="314">
        <v>9.886161367581704E-11</v>
      </c>
      <c r="Y4" s="314">
        <v>9.59365899459975E-11</v>
      </c>
      <c r="Z4" s="314">
        <v>9.371930767472688E-11</v>
      </c>
      <c r="AA4" s="314"/>
      <c r="AB4" s="314">
        <v>9.1726048019307E-11</v>
      </c>
      <c r="AC4" s="314"/>
      <c r="AD4" s="314"/>
      <c r="AE4" s="314">
        <v>8.870821190974637E-11</v>
      </c>
      <c r="AF4" s="314"/>
      <c r="AG4" s="315">
        <v>8.514340455285312E-11</v>
      </c>
      <c r="AH4" s="314">
        <v>8.15102132627121E-11</v>
      </c>
      <c r="AI4" s="314">
        <v>7.897174072284821E-11</v>
      </c>
      <c r="AJ4" s="314">
        <v>7.480328902694724E-11</v>
      </c>
      <c r="AK4" s="314">
        <v>7.127509736262385E-11</v>
      </c>
      <c r="AL4" s="314">
        <v>6.912906361285253E-11</v>
      </c>
      <c r="AM4" s="314">
        <v>6.596105926418562E-11</v>
      </c>
      <c r="AN4" s="314">
        <v>6.291328715410685E-11</v>
      </c>
      <c r="AO4" s="316">
        <v>5.996127601761775E-11</v>
      </c>
    </row>
    <row r="5" spans="1:41" ht="12.75">
      <c r="A5" s="298">
        <v>3739100</v>
      </c>
      <c r="B5" s="322">
        <v>6.315427637250874E-11</v>
      </c>
      <c r="C5" s="314">
        <v>6.64186263170209E-11</v>
      </c>
      <c r="D5" s="314">
        <v>7.00352694560256E-11</v>
      </c>
      <c r="E5" s="314">
        <v>7.355915110283521E-11</v>
      </c>
      <c r="F5" s="314">
        <v>7.759261422899674E-11</v>
      </c>
      <c r="G5" s="314">
        <v>8.15647265856889E-11</v>
      </c>
      <c r="H5" s="314">
        <v>8.563108520284638E-11</v>
      </c>
      <c r="I5" s="314">
        <v>8.90992449083732E-11</v>
      </c>
      <c r="J5" s="314">
        <v>9.391228248704313E-11</v>
      </c>
      <c r="K5" s="314"/>
      <c r="L5" s="314">
        <v>9.631504701272847E-11</v>
      </c>
      <c r="M5" s="314">
        <v>1.0036167008649403E-10</v>
      </c>
      <c r="N5" s="314"/>
      <c r="O5" s="314"/>
      <c r="P5" s="314">
        <v>1.0506191413945724E-10</v>
      </c>
      <c r="Q5" s="314">
        <v>1.0778333136964858E-10</v>
      </c>
      <c r="R5" s="314">
        <v>1.101526266981835E-10</v>
      </c>
      <c r="S5" s="314">
        <v>1.1094540835939359E-10</v>
      </c>
      <c r="T5" s="314"/>
      <c r="U5" s="314">
        <v>1.1221838431943106E-10</v>
      </c>
      <c r="V5" s="314">
        <v>1.1208670978008151E-10</v>
      </c>
      <c r="W5" s="314">
        <v>1.112165685198907E-10</v>
      </c>
      <c r="X5" s="314">
        <v>1.0928837126428692E-10</v>
      </c>
      <c r="Y5" s="314">
        <v>1.0644030748470761E-10</v>
      </c>
      <c r="Z5" s="314">
        <v>1.0378902109539041E-10</v>
      </c>
      <c r="AA5" s="314"/>
      <c r="AB5" s="314">
        <v>9.957031014858925E-11</v>
      </c>
      <c r="AC5" s="314"/>
      <c r="AD5" s="314"/>
      <c r="AE5" s="314">
        <v>9.568179312159541E-11</v>
      </c>
      <c r="AF5" s="314"/>
      <c r="AG5" s="315">
        <v>9.212264053753544E-11</v>
      </c>
      <c r="AH5" s="314">
        <v>8.848434640175144E-11</v>
      </c>
      <c r="AI5" s="314">
        <v>8.303218141965103E-11</v>
      </c>
      <c r="AJ5" s="314">
        <v>8.031389282823469E-11</v>
      </c>
      <c r="AK5" s="314">
        <v>7.646195408493151E-11</v>
      </c>
      <c r="AL5" s="314">
        <v>7.306261595180484E-11</v>
      </c>
      <c r="AM5" s="314">
        <v>6.938262611051773E-11</v>
      </c>
      <c r="AN5" s="314">
        <v>6.582622075995016E-11</v>
      </c>
      <c r="AO5" s="316">
        <v>6.285115696465302E-11</v>
      </c>
    </row>
    <row r="6" spans="1:41" ht="12.75">
      <c r="A6" s="298">
        <v>3739000</v>
      </c>
      <c r="B6" s="322">
        <v>6.63328254728375E-11</v>
      </c>
      <c r="C6" s="314">
        <v>6.95437885471436E-11</v>
      </c>
      <c r="D6" s="314">
        <v>7.37038868705518E-11</v>
      </c>
      <c r="E6" s="314">
        <v>7.803450984773626E-11</v>
      </c>
      <c r="F6" s="314">
        <v>8.2287957993213E-11</v>
      </c>
      <c r="G6" s="314">
        <v>8.73060286614158E-11</v>
      </c>
      <c r="H6" s="314">
        <v>9.215457665171835E-11</v>
      </c>
      <c r="I6" s="314">
        <v>9.713518090870582E-11</v>
      </c>
      <c r="J6" s="314">
        <v>1.020337488266344E-10</v>
      </c>
      <c r="K6" s="314"/>
      <c r="L6" s="314">
        <v>1.0711657095190513E-10</v>
      </c>
      <c r="M6" s="314">
        <v>1.1170225896357164E-10</v>
      </c>
      <c r="N6" s="314"/>
      <c r="O6" s="314"/>
      <c r="P6" s="314">
        <v>1.158596840350464E-10</v>
      </c>
      <c r="Q6" s="314">
        <v>1.1949116259490037E-10</v>
      </c>
      <c r="R6" s="314">
        <v>1.2235723029462438E-10</v>
      </c>
      <c r="S6" s="314">
        <v>1.2330082720179262E-10</v>
      </c>
      <c r="T6" s="314"/>
      <c r="U6" s="314">
        <v>1.2543250568907319E-10</v>
      </c>
      <c r="V6" s="314">
        <v>1.2506968218541008E-10</v>
      </c>
      <c r="W6" s="314">
        <v>1.2400218310813914E-10</v>
      </c>
      <c r="X6" s="314">
        <v>1.213815573746017E-10</v>
      </c>
      <c r="Y6" s="314">
        <v>1.1821517159560666E-10</v>
      </c>
      <c r="Z6" s="314">
        <v>1.1381191525631692E-10</v>
      </c>
      <c r="AA6" s="314"/>
      <c r="AB6" s="314">
        <v>1.0957978033888234E-10</v>
      </c>
      <c r="AC6" s="314"/>
      <c r="AD6" s="314"/>
      <c r="AE6" s="314">
        <v>1.0547573382630401E-10</v>
      </c>
      <c r="AF6" s="314"/>
      <c r="AG6" s="315">
        <v>9.960336905868333E-11</v>
      </c>
      <c r="AH6" s="314">
        <v>9.509914773628374E-11</v>
      </c>
      <c r="AI6" s="314">
        <v>9.072323593181221E-11</v>
      </c>
      <c r="AJ6" s="314">
        <v>8.60896101072656E-11</v>
      </c>
      <c r="AK6" s="314">
        <v>8.16005896410167E-11</v>
      </c>
      <c r="AL6" s="314">
        <v>7.696920710017467E-11</v>
      </c>
      <c r="AM6" s="314">
        <v>7.24985183628008E-11</v>
      </c>
      <c r="AN6" s="314">
        <v>6.919430399940356E-11</v>
      </c>
      <c r="AO6" s="316">
        <v>6.54480065729302E-11</v>
      </c>
    </row>
    <row r="7" spans="1:41" ht="12.75">
      <c r="A7" s="298">
        <v>3738900</v>
      </c>
      <c r="B7" s="322">
        <v>6.929727138190682E-11</v>
      </c>
      <c r="C7" s="314">
        <v>7.349057079951759E-11</v>
      </c>
      <c r="D7" s="314">
        <v>7.772676462271867E-11</v>
      </c>
      <c r="E7" s="314">
        <v>8.259973426672446E-11</v>
      </c>
      <c r="F7" s="314">
        <v>8.792769898519384E-11</v>
      </c>
      <c r="G7" s="314">
        <v>9.336758974706121E-11</v>
      </c>
      <c r="H7" s="314">
        <v>9.932684140553655E-11</v>
      </c>
      <c r="I7" s="314">
        <v>1.0522987485371017E-10</v>
      </c>
      <c r="J7" s="314">
        <v>1.1142932924309082E-10</v>
      </c>
      <c r="K7" s="314"/>
      <c r="L7" s="314">
        <v>1.17694600198551E-10</v>
      </c>
      <c r="M7" s="314">
        <v>1.2290560802814075E-10</v>
      </c>
      <c r="N7" s="314"/>
      <c r="O7" s="314"/>
      <c r="P7" s="314">
        <v>1.2896276199736333E-10</v>
      </c>
      <c r="Q7" s="314">
        <v>1.3387650470354653E-10</v>
      </c>
      <c r="R7" s="314">
        <v>1.376395874863646E-10</v>
      </c>
      <c r="S7" s="314">
        <v>1.3991048652509184E-10</v>
      </c>
      <c r="T7" s="314"/>
      <c r="U7" s="314">
        <v>1.4154128278383957E-10</v>
      </c>
      <c r="V7" s="314">
        <v>1.411492076051767E-10</v>
      </c>
      <c r="W7" s="314">
        <v>1.3916139698060974E-10</v>
      </c>
      <c r="X7" s="314">
        <v>1.349586301595936E-10</v>
      </c>
      <c r="Y7" s="314">
        <v>1.3095426707401456E-10</v>
      </c>
      <c r="Z7" s="314">
        <v>1.2647427010205377E-10</v>
      </c>
      <c r="AA7" s="314"/>
      <c r="AB7" s="314">
        <v>1.1936108494332648E-10</v>
      </c>
      <c r="AC7" s="314"/>
      <c r="AD7" s="314"/>
      <c r="AE7" s="314">
        <v>1.150986740307093E-10</v>
      </c>
      <c r="AF7" s="314"/>
      <c r="AG7" s="315">
        <v>1.0975835355044892E-10</v>
      </c>
      <c r="AH7" s="314">
        <v>1.0328485686532999E-10</v>
      </c>
      <c r="AI7" s="314">
        <v>9.769685237955943E-11</v>
      </c>
      <c r="AJ7" s="314">
        <v>9.213351303097912E-11</v>
      </c>
      <c r="AK7" s="314">
        <v>8.677510797364006E-11</v>
      </c>
      <c r="AL7" s="314">
        <v>8.110135702509613E-11</v>
      </c>
      <c r="AM7" s="314">
        <v>7.666421334558327E-11</v>
      </c>
      <c r="AN7" s="314">
        <v>7.263818707080021E-11</v>
      </c>
      <c r="AO7" s="316">
        <v>6.833696755822495E-11</v>
      </c>
    </row>
    <row r="8" spans="1:41" ht="12.75">
      <c r="A8" s="298">
        <v>3738800</v>
      </c>
      <c r="B8" s="322">
        <v>7.231561688661621E-11</v>
      </c>
      <c r="C8" s="314">
        <v>7.677817180083368E-11</v>
      </c>
      <c r="D8" s="314">
        <v>8.217876219079411E-11</v>
      </c>
      <c r="E8" s="314">
        <v>8.76339266095839E-11</v>
      </c>
      <c r="F8" s="314">
        <v>9.351987797762974E-11</v>
      </c>
      <c r="G8" s="314">
        <v>1.0020607236636297E-10</v>
      </c>
      <c r="H8" s="314">
        <v>1.0691793980331194E-10</v>
      </c>
      <c r="I8" s="314">
        <v>1.1460069096763493E-10</v>
      </c>
      <c r="J8" s="314">
        <v>1.2233865753521624E-10</v>
      </c>
      <c r="K8" s="314"/>
      <c r="L8" s="314">
        <v>1.30006807597165E-10</v>
      </c>
      <c r="M8" s="314">
        <v>1.3787666112699386E-10</v>
      </c>
      <c r="N8" s="314"/>
      <c r="O8" s="314"/>
      <c r="P8" s="314">
        <v>1.4371240970984941E-10</v>
      </c>
      <c r="Q8" s="314">
        <v>1.5137977554771403E-10</v>
      </c>
      <c r="R8" s="314">
        <v>1.56143666542923E-10</v>
      </c>
      <c r="S8" s="314">
        <v>1.588736444977784E-10</v>
      </c>
      <c r="T8" s="314"/>
      <c r="U8" s="314">
        <v>1.6134305994256982E-10</v>
      </c>
      <c r="V8" s="314">
        <v>1.608606662595638E-10</v>
      </c>
      <c r="W8" s="314">
        <v>1.5831711738849492E-10</v>
      </c>
      <c r="X8" s="314">
        <v>1.5393193938702198E-10</v>
      </c>
      <c r="Y8" s="314">
        <v>1.4755312092424686E-10</v>
      </c>
      <c r="Z8" s="314">
        <v>1.4147420386623357E-10</v>
      </c>
      <c r="AA8" s="314"/>
      <c r="AB8" s="314">
        <v>1.3519663014153987E-10</v>
      </c>
      <c r="AC8" s="314"/>
      <c r="AD8" s="314"/>
      <c r="AE8" s="314">
        <v>1.2742911857510775E-10</v>
      </c>
      <c r="AF8" s="314"/>
      <c r="AG8" s="315">
        <v>1.1965708292452582E-10</v>
      </c>
      <c r="AH8" s="314">
        <v>1.119398627484889E-10</v>
      </c>
      <c r="AI8" s="314">
        <v>1.0491652772144806E-10</v>
      </c>
      <c r="AJ8" s="314">
        <v>9.87364790003696E-11</v>
      </c>
      <c r="AK8" s="314">
        <v>9.233143129221796E-11</v>
      </c>
      <c r="AL8" s="314">
        <v>8.632086019505381E-11</v>
      </c>
      <c r="AM8" s="314">
        <v>8.126034467848036E-11</v>
      </c>
      <c r="AN8" s="314">
        <v>7.623222608816403E-11</v>
      </c>
      <c r="AO8" s="316">
        <v>7.174605431318703E-11</v>
      </c>
    </row>
    <row r="9" spans="1:41" ht="12.75">
      <c r="A9" s="298">
        <v>3738700</v>
      </c>
      <c r="B9" s="322">
        <v>7.526572989267072E-11</v>
      </c>
      <c r="C9" s="314">
        <v>8.081163750801185E-11</v>
      </c>
      <c r="D9" s="314">
        <v>8.655428869770991E-11</v>
      </c>
      <c r="E9" s="314">
        <v>9.287309607611905E-11</v>
      </c>
      <c r="F9" s="314">
        <v>9.983968277759572E-11</v>
      </c>
      <c r="G9" s="314">
        <v>1.0747158363536518E-10</v>
      </c>
      <c r="H9" s="314">
        <v>1.1608576245540518E-10</v>
      </c>
      <c r="I9" s="314">
        <v>1.2513101581475862E-10</v>
      </c>
      <c r="J9" s="314">
        <v>1.3451602796313773E-10</v>
      </c>
      <c r="K9" s="314"/>
      <c r="L9" s="314">
        <v>1.4447684670378192E-10</v>
      </c>
      <c r="M9" s="314">
        <v>1.5478805192121257E-10</v>
      </c>
      <c r="N9" s="314"/>
      <c r="O9" s="314"/>
      <c r="P9" s="314">
        <v>1.640119443443388E-10</v>
      </c>
      <c r="Q9" s="314">
        <v>1.727344064843242E-10</v>
      </c>
      <c r="R9" s="314">
        <v>1.796016467225527E-10</v>
      </c>
      <c r="S9" s="314">
        <v>1.8397881466532442E-10</v>
      </c>
      <c r="T9" s="314"/>
      <c r="U9" s="314">
        <v>1.8625473308260243E-10</v>
      </c>
      <c r="V9" s="314">
        <v>1.855876546438782E-10</v>
      </c>
      <c r="W9" s="314">
        <v>1.8254040318453193E-10</v>
      </c>
      <c r="X9" s="314">
        <v>1.7685493798522132E-10</v>
      </c>
      <c r="Y9" s="314">
        <v>1.6823776224540427E-10</v>
      </c>
      <c r="Z9" s="314">
        <v>1.592071741375293E-10</v>
      </c>
      <c r="AA9" s="314"/>
      <c r="AB9" s="314">
        <v>1.4934164467577383E-10</v>
      </c>
      <c r="AC9" s="314"/>
      <c r="AD9" s="314"/>
      <c r="AE9" s="314">
        <v>1.409741196020465E-10</v>
      </c>
      <c r="AF9" s="314"/>
      <c r="AG9" s="315">
        <v>1.3023717516053408E-10</v>
      </c>
      <c r="AH9" s="314">
        <v>1.2256086038162765E-10</v>
      </c>
      <c r="AI9" s="314">
        <v>1.1387726533786164E-10</v>
      </c>
      <c r="AJ9" s="314">
        <v>1.0597335566832996E-10</v>
      </c>
      <c r="AK9" s="314">
        <v>9.857241046189883E-11</v>
      </c>
      <c r="AL9" s="314">
        <v>9.176603274415348E-11</v>
      </c>
      <c r="AM9" s="314">
        <v>8.551676393210919E-11</v>
      </c>
      <c r="AN9" s="314">
        <v>7.994028870105525E-11</v>
      </c>
      <c r="AO9" s="316">
        <v>7.481243630654809E-11</v>
      </c>
    </row>
    <row r="10" spans="1:41" ht="12.75">
      <c r="A10" s="298">
        <v>3738600</v>
      </c>
      <c r="B10" s="322">
        <v>7.85188601855157E-11</v>
      </c>
      <c r="C10" s="314">
        <v>8.424183939450707E-11</v>
      </c>
      <c r="D10" s="314">
        <v>9.068186083581815E-11</v>
      </c>
      <c r="E10" s="314">
        <v>9.818998941467301E-11</v>
      </c>
      <c r="F10" s="314">
        <v>1.0639493758413717E-10</v>
      </c>
      <c r="G10" s="314">
        <v>1.1532231103409854E-10</v>
      </c>
      <c r="H10" s="314">
        <v>1.254938605968039E-10</v>
      </c>
      <c r="I10" s="314">
        <v>1.3687259537676076E-10</v>
      </c>
      <c r="J10" s="314">
        <v>1.4883811371456438E-10</v>
      </c>
      <c r="K10" s="314"/>
      <c r="L10" s="314">
        <v>1.6190607004711492E-10</v>
      </c>
      <c r="M10" s="314">
        <v>1.7475549488665794E-10</v>
      </c>
      <c r="N10" s="314"/>
      <c r="O10" s="314"/>
      <c r="P10" s="314">
        <v>1.8736483407540558E-10</v>
      </c>
      <c r="Q10" s="314">
        <v>1.9970814621496618E-10</v>
      </c>
      <c r="R10" s="314">
        <v>2.1037290507082208E-10</v>
      </c>
      <c r="S10" s="314">
        <v>2.1675256133643904E-10</v>
      </c>
      <c r="T10" s="314"/>
      <c r="U10" s="314">
        <v>2.195909479063937E-10</v>
      </c>
      <c r="V10" s="314">
        <v>2.1875990922863036E-10</v>
      </c>
      <c r="W10" s="314">
        <v>2.127552543848915E-10</v>
      </c>
      <c r="X10" s="314">
        <v>2.0283986515046918E-10</v>
      </c>
      <c r="Y10" s="314">
        <v>1.9356225822088274E-10</v>
      </c>
      <c r="Z10" s="314">
        <v>1.8305460324098447E-10</v>
      </c>
      <c r="AA10" s="314"/>
      <c r="AB10" s="314">
        <v>1.6966989755357179E-10</v>
      </c>
      <c r="AC10" s="314"/>
      <c r="AD10" s="314"/>
      <c r="AE10" s="314">
        <v>1.5770375392683925E-10</v>
      </c>
      <c r="AF10" s="314"/>
      <c r="AG10" s="315">
        <v>1.4568147056252675E-10</v>
      </c>
      <c r="AH10" s="314">
        <v>1.3314158016706016E-10</v>
      </c>
      <c r="AI10" s="314">
        <v>1.2295424013194287E-10</v>
      </c>
      <c r="AJ10" s="314">
        <v>1.131986462749225E-10</v>
      </c>
      <c r="AK10" s="314">
        <v>1.0455926260896215E-10</v>
      </c>
      <c r="AL10" s="314">
        <v>9.697060379327238E-11</v>
      </c>
      <c r="AM10" s="314">
        <v>8.98288709547135E-11</v>
      </c>
      <c r="AN10" s="314">
        <v>8.370330298494184E-11</v>
      </c>
      <c r="AO10" s="316">
        <v>7.774653153197884E-11</v>
      </c>
    </row>
    <row r="11" spans="1:41" ht="12.75">
      <c r="A11" s="298">
        <v>3738500</v>
      </c>
      <c r="B11" s="322">
        <v>8.17060979149753E-11</v>
      </c>
      <c r="C11" s="314">
        <v>8.818658006272373E-11</v>
      </c>
      <c r="D11" s="314">
        <v>9.537440378260635E-11</v>
      </c>
      <c r="E11" s="314">
        <v>1.0371391937954796E-10</v>
      </c>
      <c r="F11" s="314">
        <v>1.1299584130752671E-10</v>
      </c>
      <c r="G11" s="314">
        <v>1.2362613645773596E-10</v>
      </c>
      <c r="H11" s="314">
        <v>1.3523873706612705E-10</v>
      </c>
      <c r="I11" s="314">
        <v>1.4959954201665573E-10</v>
      </c>
      <c r="J11" s="314">
        <v>1.650826616545017E-10</v>
      </c>
      <c r="K11" s="314">
        <v>1.7317402658454643E-10</v>
      </c>
      <c r="L11" s="314">
        <v>1.820872769368371E-10</v>
      </c>
      <c r="M11" s="314">
        <v>2.0001744153829124E-10</v>
      </c>
      <c r="N11" s="314"/>
      <c r="O11" s="314"/>
      <c r="P11" s="314">
        <v>2.182025967370834E-10</v>
      </c>
      <c r="Q11" s="314">
        <v>2.335720424449113E-10</v>
      </c>
      <c r="R11" s="314">
        <v>2.5063564179423797E-10</v>
      </c>
      <c r="S11" s="314">
        <v>2.6078110378269543E-10</v>
      </c>
      <c r="T11" s="314"/>
      <c r="U11" s="314">
        <v>2.652412424258759E-10</v>
      </c>
      <c r="V11" s="314">
        <v>2.631148006904385E-10</v>
      </c>
      <c r="W11" s="314">
        <v>2.545940669293626E-10</v>
      </c>
      <c r="X11" s="314">
        <v>2.412485691178374E-10</v>
      </c>
      <c r="Y11" s="314">
        <v>2.2602860643685838E-10</v>
      </c>
      <c r="Z11" s="314">
        <v>2.09478687841483E-10</v>
      </c>
      <c r="AA11" s="314"/>
      <c r="AB11" s="314">
        <v>1.932572856303215E-10</v>
      </c>
      <c r="AC11" s="314"/>
      <c r="AD11" s="314"/>
      <c r="AE11" s="314">
        <v>1.764990227259839E-10</v>
      </c>
      <c r="AF11" s="314"/>
      <c r="AG11" s="315">
        <v>1.6050699847574903E-10</v>
      </c>
      <c r="AH11" s="314">
        <v>1.4627219080062453E-10</v>
      </c>
      <c r="AI11" s="314">
        <v>1.3238369615251205E-10</v>
      </c>
      <c r="AJ11" s="314">
        <v>1.2176498115032674E-10</v>
      </c>
      <c r="AK11" s="314">
        <v>1.1128531181917465E-10</v>
      </c>
      <c r="AL11" s="314">
        <v>1.0255439864353869E-10</v>
      </c>
      <c r="AM11" s="314">
        <v>9.442853970921635E-11</v>
      </c>
      <c r="AN11" s="314">
        <v>8.723959312610949E-11</v>
      </c>
      <c r="AO11" s="316">
        <v>8.107684969624094E-11</v>
      </c>
    </row>
    <row r="12" spans="1:41" ht="12.75">
      <c r="A12" s="298">
        <v>3738400</v>
      </c>
      <c r="B12" s="322">
        <v>8.449372926912317E-11</v>
      </c>
      <c r="C12" s="314">
        <v>9.141539092685398E-11</v>
      </c>
      <c r="D12" s="314">
        <v>9.957937913027813E-11</v>
      </c>
      <c r="E12" s="314">
        <v>1.0900323017841309E-10</v>
      </c>
      <c r="F12" s="314">
        <v>1.1982556203543362E-10</v>
      </c>
      <c r="G12" s="314">
        <v>1.3206556795060924E-10</v>
      </c>
      <c r="H12" s="314">
        <v>1.4699481611942802E-10</v>
      </c>
      <c r="I12" s="314">
        <v>1.639482467851852E-10</v>
      </c>
      <c r="J12" s="314">
        <v>1.8331644414110903E-10</v>
      </c>
      <c r="K12" s="314"/>
      <c r="L12" s="314"/>
      <c r="M12" s="314"/>
      <c r="N12" s="314"/>
      <c r="O12" s="314"/>
      <c r="P12" s="314">
        <v>2.553772634929256E-10</v>
      </c>
      <c r="Q12" s="314">
        <v>2.799724380726768E-10</v>
      </c>
      <c r="R12" s="314">
        <v>3.0592285101170883E-10</v>
      </c>
      <c r="S12" s="314">
        <v>3.2201715028037185E-10</v>
      </c>
      <c r="T12" s="314"/>
      <c r="U12" s="314">
        <v>3.2837284592562517E-10</v>
      </c>
      <c r="V12" s="314">
        <v>3.2425923159867936E-10</v>
      </c>
      <c r="W12" s="314">
        <v>3.1167871494721364E-10</v>
      </c>
      <c r="X12" s="314">
        <v>2.898257451619233E-10</v>
      </c>
      <c r="Y12" s="314">
        <v>2.685670031061409E-10</v>
      </c>
      <c r="Z12" s="314">
        <v>2.4406093942226933E-10</v>
      </c>
      <c r="AA12" s="314"/>
      <c r="AB12" s="314">
        <v>2.2054425329081997E-10</v>
      </c>
      <c r="AC12" s="314"/>
      <c r="AD12" s="314"/>
      <c r="AE12" s="314">
        <v>1.9853380817897245E-10</v>
      </c>
      <c r="AF12" s="314"/>
      <c r="AG12" s="315">
        <v>1.7834932852719491E-10</v>
      </c>
      <c r="AH12" s="314">
        <v>1.6024641438399272E-10</v>
      </c>
      <c r="AI12" s="314">
        <v>1.439583208559395E-10</v>
      </c>
      <c r="AJ12" s="314">
        <v>1.3042164133402224E-10</v>
      </c>
      <c r="AK12" s="314">
        <v>1.182977626552407E-10</v>
      </c>
      <c r="AL12" s="314">
        <v>1.0777825332133933E-10</v>
      </c>
      <c r="AM12" s="314">
        <v>9.903650347742109E-11</v>
      </c>
      <c r="AN12" s="314">
        <v>9.10498849372549E-11</v>
      </c>
      <c r="AO12" s="316">
        <v>8.374195182718293E-11</v>
      </c>
    </row>
    <row r="13" spans="1:41" ht="12.75" hidden="1">
      <c r="A13" s="298">
        <v>3738350</v>
      </c>
      <c r="B13" s="322"/>
      <c r="C13" s="314"/>
      <c r="D13" s="314"/>
      <c r="E13" s="314"/>
      <c r="F13" s="314"/>
      <c r="G13" s="314"/>
      <c r="H13" s="314"/>
      <c r="I13" s="314"/>
      <c r="J13" s="314"/>
      <c r="K13" s="314"/>
      <c r="L13" s="314"/>
      <c r="M13" s="314"/>
      <c r="N13" s="314"/>
      <c r="O13" s="314"/>
      <c r="P13" s="314">
        <v>2.7975325947071725E-10</v>
      </c>
      <c r="Q13" s="314"/>
      <c r="R13" s="314"/>
      <c r="S13" s="314"/>
      <c r="T13" s="314"/>
      <c r="U13" s="314"/>
      <c r="V13" s="314"/>
      <c r="W13" s="314"/>
      <c r="X13" s="314"/>
      <c r="Y13" s="314"/>
      <c r="Z13" s="314"/>
      <c r="AA13" s="314"/>
      <c r="AB13" s="314"/>
      <c r="AC13" s="314"/>
      <c r="AD13" s="314"/>
      <c r="AE13" s="314"/>
      <c r="AF13" s="314"/>
      <c r="AG13" s="315"/>
      <c r="AH13" s="314"/>
      <c r="AI13" s="314"/>
      <c r="AJ13" s="314"/>
      <c r="AK13" s="314"/>
      <c r="AL13" s="314"/>
      <c r="AM13" s="314"/>
      <c r="AN13" s="314"/>
      <c r="AO13" s="316"/>
    </row>
    <row r="14" spans="1:41" ht="12.75">
      <c r="A14" s="298">
        <v>3738300</v>
      </c>
      <c r="B14" s="322">
        <v>8.768887694430823E-11</v>
      </c>
      <c r="C14" s="314">
        <v>9.523622105589879E-11</v>
      </c>
      <c r="D14" s="314">
        <v>1.0433766503432506E-10</v>
      </c>
      <c r="E14" s="314">
        <v>1.1408073319187775E-10</v>
      </c>
      <c r="F14" s="314">
        <v>1.2647453318525212E-10</v>
      </c>
      <c r="G14" s="314">
        <v>1.4137623298661632E-10</v>
      </c>
      <c r="H14" s="314">
        <v>1.584706398167896E-10</v>
      </c>
      <c r="I14" s="314">
        <v>1.790267554791473E-10</v>
      </c>
      <c r="J14" s="314">
        <v>2.0397353008702835E-10</v>
      </c>
      <c r="K14" s="314"/>
      <c r="L14" s="314"/>
      <c r="M14" s="314"/>
      <c r="N14" s="314"/>
      <c r="O14" s="314"/>
      <c r="P14" s="314"/>
      <c r="Q14" s="314"/>
      <c r="R14" s="314">
        <v>3.732853008001649E-10</v>
      </c>
      <c r="S14" s="314">
        <v>3.9860835410716673E-10</v>
      </c>
      <c r="T14" s="314"/>
      <c r="U14" s="314">
        <v>4.0927849600645973E-10</v>
      </c>
      <c r="V14" s="314">
        <v>4.029246659841483E-10</v>
      </c>
      <c r="W14" s="314">
        <v>3.8521645270706187E-10</v>
      </c>
      <c r="X14" s="314">
        <v>3.568799407304453E-10</v>
      </c>
      <c r="Y14" s="314">
        <v>3.239942617903814E-10</v>
      </c>
      <c r="Z14" s="314">
        <v>2.882577052172473E-10</v>
      </c>
      <c r="AA14" s="314"/>
      <c r="AB14" s="314">
        <v>2.5546411243960494E-10</v>
      </c>
      <c r="AC14" s="314">
        <v>2.4460064464424357E-10</v>
      </c>
      <c r="AD14" s="314"/>
      <c r="AE14" s="314">
        <v>2.2472818448619228E-10</v>
      </c>
      <c r="AF14" s="314"/>
      <c r="AG14" s="315">
        <v>1.9763205003714269E-10</v>
      </c>
      <c r="AH14" s="314">
        <v>1.7513330822219875E-10</v>
      </c>
      <c r="AI14" s="314">
        <v>1.558845866412753E-10</v>
      </c>
      <c r="AJ14" s="314">
        <v>1.3921523952069327E-10</v>
      </c>
      <c r="AK14" s="314">
        <v>1.2520147018170304E-10</v>
      </c>
      <c r="AL14" s="314">
        <v>1.1282864919867382E-10</v>
      </c>
      <c r="AM14" s="314">
        <v>1.0295665977987929E-10</v>
      </c>
      <c r="AN14" s="314">
        <v>9.453149116943377E-11</v>
      </c>
      <c r="AO14" s="316">
        <v>8.674362755449497E-11</v>
      </c>
    </row>
    <row r="15" spans="1:41" ht="12.75" hidden="1">
      <c r="A15" s="298">
        <v>3738250</v>
      </c>
      <c r="B15" s="322"/>
      <c r="C15" s="314"/>
      <c r="D15" s="314"/>
      <c r="E15" s="314"/>
      <c r="F15" s="314"/>
      <c r="G15" s="314"/>
      <c r="H15" s="314"/>
      <c r="I15" s="314"/>
      <c r="J15" s="314"/>
      <c r="K15" s="314"/>
      <c r="L15" s="314"/>
      <c r="M15" s="314"/>
      <c r="N15" s="314"/>
      <c r="O15" s="314"/>
      <c r="P15" s="314"/>
      <c r="Q15" s="314"/>
      <c r="R15" s="314"/>
      <c r="S15" s="314"/>
      <c r="T15" s="314">
        <v>4.60737459441595E-10</v>
      </c>
      <c r="U15" s="314"/>
      <c r="V15" s="314"/>
      <c r="W15" s="314"/>
      <c r="X15" s="314"/>
      <c r="Y15" s="314"/>
      <c r="Z15" s="314"/>
      <c r="AA15" s="314"/>
      <c r="AB15" s="314"/>
      <c r="AC15" s="314"/>
      <c r="AD15" s="314"/>
      <c r="AE15" s="314"/>
      <c r="AF15" s="314"/>
      <c r="AG15" s="315"/>
      <c r="AH15" s="314"/>
      <c r="AI15" s="314"/>
      <c r="AJ15" s="314"/>
      <c r="AK15" s="314"/>
      <c r="AL15" s="314"/>
      <c r="AM15" s="314"/>
      <c r="AN15" s="314"/>
      <c r="AO15" s="316"/>
    </row>
    <row r="16" spans="1:41" ht="12.75">
      <c r="A16" s="298">
        <v>3738200</v>
      </c>
      <c r="B16" s="322">
        <v>9.01093074473935E-11</v>
      </c>
      <c r="C16" s="314">
        <v>9.835494368379661E-11</v>
      </c>
      <c r="D16" s="314">
        <v>1.0811741297677348E-10</v>
      </c>
      <c r="E16" s="314">
        <v>1.1939972135043642E-10</v>
      </c>
      <c r="F16" s="314">
        <v>1.3341243162415528E-10</v>
      </c>
      <c r="G16" s="314">
        <v>1.4907463472249192E-10</v>
      </c>
      <c r="H16" s="314">
        <v>1.7002170192877637E-10</v>
      </c>
      <c r="I16" s="314">
        <v>1.9380578987573275E-10</v>
      </c>
      <c r="J16" s="314">
        <v>2.25421054101664E-10</v>
      </c>
      <c r="K16" s="314"/>
      <c r="L16" s="314"/>
      <c r="M16" s="314"/>
      <c r="N16" s="314"/>
      <c r="O16" s="314"/>
      <c r="P16" s="314"/>
      <c r="Q16" s="314"/>
      <c r="R16" s="314"/>
      <c r="S16" s="314"/>
      <c r="T16" s="314"/>
      <c r="U16" s="314"/>
      <c r="V16" s="314"/>
      <c r="W16" s="314"/>
      <c r="X16" s="314"/>
      <c r="Y16" s="314"/>
      <c r="Z16" s="314"/>
      <c r="AA16" s="314"/>
      <c r="AB16" s="314"/>
      <c r="AC16" s="314"/>
      <c r="AD16" s="314"/>
      <c r="AE16" s="314">
        <v>2.5584838880014574E-10</v>
      </c>
      <c r="AF16" s="314"/>
      <c r="AG16" s="315">
        <v>2.2065847157220378E-10</v>
      </c>
      <c r="AH16" s="314">
        <v>1.9124933154490282E-10</v>
      </c>
      <c r="AI16" s="314">
        <v>1.6772326339662144E-10</v>
      </c>
      <c r="AJ16" s="314">
        <v>1.4812692020260508E-10</v>
      </c>
      <c r="AK16" s="314">
        <v>1.319608649760836E-10</v>
      </c>
      <c r="AL16" s="314">
        <v>1.18494668665618E-10</v>
      </c>
      <c r="AM16" s="314">
        <v>1.0706983720344948E-10</v>
      </c>
      <c r="AN16" s="314">
        <v>9.754704070406137E-11</v>
      </c>
      <c r="AO16" s="316">
        <v>8.94466665506917E-11</v>
      </c>
    </row>
    <row r="17" spans="1:41" ht="12.75" hidden="1">
      <c r="A17" s="298">
        <v>3738140</v>
      </c>
      <c r="B17" s="322"/>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v>3.0035883295005047E-10</v>
      </c>
      <c r="AE17" s="314"/>
      <c r="AF17" s="314"/>
      <c r="AG17" s="315"/>
      <c r="AH17" s="314"/>
      <c r="AI17" s="314"/>
      <c r="AJ17" s="314"/>
      <c r="AK17" s="314"/>
      <c r="AL17" s="314"/>
      <c r="AM17" s="314"/>
      <c r="AN17" s="314"/>
      <c r="AO17" s="316"/>
    </row>
    <row r="18" spans="1:41" ht="13.5" thickBot="1">
      <c r="A18" s="298">
        <v>3738100</v>
      </c>
      <c r="B18" s="322">
        <v>9.243122618302159E-11</v>
      </c>
      <c r="C18" s="314">
        <v>1.0132431969614363E-10</v>
      </c>
      <c r="D18" s="314">
        <v>1.1162392132235511E-10</v>
      </c>
      <c r="E18" s="314">
        <v>1.2414112054690788E-10</v>
      </c>
      <c r="F18" s="314">
        <v>1.3944350877245426E-10</v>
      </c>
      <c r="G18" s="314">
        <v>1.5793791070318308E-10</v>
      </c>
      <c r="H18" s="314">
        <v>1.807953281576983E-10</v>
      </c>
      <c r="I18" s="314">
        <v>2.0924288147644752E-10</v>
      </c>
      <c r="J18" s="314">
        <v>2.4750478342347294E-10</v>
      </c>
      <c r="K18" s="314"/>
      <c r="L18" s="314"/>
      <c r="M18" s="314"/>
      <c r="N18" s="314"/>
      <c r="O18" s="314"/>
      <c r="P18" s="314"/>
      <c r="Q18" s="314"/>
      <c r="R18" s="314"/>
      <c r="S18" s="314"/>
      <c r="T18" s="314"/>
      <c r="U18" s="314"/>
      <c r="V18" s="314"/>
      <c r="W18" s="314"/>
      <c r="X18" s="314"/>
      <c r="Y18" s="314"/>
      <c r="Z18" s="314"/>
      <c r="AA18" s="314"/>
      <c r="AB18" s="314"/>
      <c r="AC18" s="314"/>
      <c r="AD18" s="314"/>
      <c r="AE18" s="314">
        <v>2.909609702831092E-10</v>
      </c>
      <c r="AF18" s="314"/>
      <c r="AG18" s="315">
        <v>2.445725809535649E-10</v>
      </c>
      <c r="AH18" s="314">
        <v>2.0807418503019997E-10</v>
      </c>
      <c r="AI18" s="314">
        <v>1.7919016202925956E-10</v>
      </c>
      <c r="AJ18" s="314">
        <v>1.5615371801359708E-10</v>
      </c>
      <c r="AK18" s="314">
        <v>1.3799396519014128E-10</v>
      </c>
      <c r="AL18" s="314">
        <v>1.2302977626604542E-10</v>
      </c>
      <c r="AM18" s="314">
        <v>1.1066133457987052E-10</v>
      </c>
      <c r="AN18" s="314">
        <v>1.0035681233197652E-10</v>
      </c>
      <c r="AO18" s="316">
        <v>9.182706593305799E-11</v>
      </c>
    </row>
    <row r="19" spans="1:41" ht="13.5" thickBot="1">
      <c r="A19" s="298">
        <v>3738000</v>
      </c>
      <c r="B19" s="322">
        <v>9.424435472870618E-11</v>
      </c>
      <c r="C19" s="314">
        <v>1.0352163511283175E-10</v>
      </c>
      <c r="D19" s="314">
        <v>1.1467025080705813E-10</v>
      </c>
      <c r="E19" s="314">
        <v>1.27814730649643E-10</v>
      </c>
      <c r="F19" s="314">
        <v>1.443354269015431E-10</v>
      </c>
      <c r="G19" s="314">
        <v>1.6418025425517005E-10</v>
      </c>
      <c r="H19" s="314">
        <v>1.9031073993581164E-10</v>
      </c>
      <c r="I19" s="314">
        <v>2.231369605795492E-10</v>
      </c>
      <c r="J19" s="314">
        <v>2.678698632430985E-10</v>
      </c>
      <c r="K19" s="314"/>
      <c r="L19" s="314"/>
      <c r="M19" s="314"/>
      <c r="N19" s="314"/>
      <c r="O19" s="314"/>
      <c r="P19" s="314"/>
      <c r="Q19" s="314"/>
      <c r="R19" s="314"/>
      <c r="S19" s="314"/>
      <c r="T19" s="314"/>
      <c r="U19" s="314"/>
      <c r="V19" s="314"/>
      <c r="W19" s="314"/>
      <c r="X19" s="314"/>
      <c r="Y19" s="314"/>
      <c r="Z19" s="314"/>
      <c r="AA19" s="314"/>
      <c r="AB19" s="314"/>
      <c r="AC19" s="314"/>
      <c r="AD19" s="314"/>
      <c r="AE19" s="317">
        <v>3.297771869993251E-10</v>
      </c>
      <c r="AF19" s="314"/>
      <c r="AG19" s="315">
        <v>2.6852808679842093E-10</v>
      </c>
      <c r="AH19" s="314">
        <v>2.2395160697030736E-10</v>
      </c>
      <c r="AI19" s="314">
        <v>1.9001659601902485E-10</v>
      </c>
      <c r="AJ19" s="314">
        <v>1.6394907565449038E-10</v>
      </c>
      <c r="AK19" s="314">
        <v>1.4355829311039093E-10</v>
      </c>
      <c r="AL19" s="314">
        <v>1.2717674960134833E-10</v>
      </c>
      <c r="AM19" s="314">
        <v>1.1372720191336608E-10</v>
      </c>
      <c r="AN19" s="314">
        <v>1.0273285160522594E-10</v>
      </c>
      <c r="AO19" s="316">
        <v>9.362332363408899E-11</v>
      </c>
    </row>
    <row r="20" spans="1:41" ht="13.5" thickBot="1">
      <c r="A20" s="298">
        <v>3737900</v>
      </c>
      <c r="B20" s="322">
        <v>9.549155600334404E-11</v>
      </c>
      <c r="C20" s="314">
        <v>1.0516184423021466E-10</v>
      </c>
      <c r="D20" s="314">
        <v>1.1668665018332148E-10</v>
      </c>
      <c r="E20" s="314">
        <v>1.3071761088166704E-10</v>
      </c>
      <c r="F20" s="314">
        <v>1.479139914084092E-10</v>
      </c>
      <c r="G20" s="314">
        <v>1.6966492632832732E-10</v>
      </c>
      <c r="H20" s="314">
        <v>1.9745124801105472E-10</v>
      </c>
      <c r="I20" s="314">
        <v>2.3379818146333407E-10</v>
      </c>
      <c r="J20" s="314">
        <v>2.840110445461172E-10</v>
      </c>
      <c r="K20" s="314">
        <v>3.160248300304559E-10</v>
      </c>
      <c r="L20" s="314"/>
      <c r="M20" s="314"/>
      <c r="N20" s="314"/>
      <c r="O20" s="314"/>
      <c r="P20" s="314"/>
      <c r="Q20" s="314"/>
      <c r="R20" s="314"/>
      <c r="S20" s="314"/>
      <c r="T20" s="314"/>
      <c r="U20" s="314"/>
      <c r="V20" s="314"/>
      <c r="W20" s="314"/>
      <c r="X20" s="314"/>
      <c r="Y20" s="314"/>
      <c r="Z20" s="314"/>
      <c r="AA20" s="314"/>
      <c r="AB20" s="314"/>
      <c r="AC20" s="314"/>
      <c r="AD20" s="314"/>
      <c r="AE20" s="318">
        <v>3.70021343315382E-10</v>
      </c>
      <c r="AF20" s="314"/>
      <c r="AG20" s="315">
        <v>2.9133689714257286E-10</v>
      </c>
      <c r="AH20" s="314">
        <v>2.368902582542662E-10</v>
      </c>
      <c r="AI20" s="314">
        <v>1.9860405456422578E-10</v>
      </c>
      <c r="AJ20" s="314">
        <v>1.6983222322932892E-10</v>
      </c>
      <c r="AK20" s="314">
        <v>1.4766629540606884E-10</v>
      </c>
      <c r="AL20" s="314">
        <v>1.3014028402655571E-10</v>
      </c>
      <c r="AM20" s="314">
        <v>1.160396480333807E-10</v>
      </c>
      <c r="AN20" s="314">
        <v>1.0445946901162043E-10</v>
      </c>
      <c r="AO20" s="316">
        <v>9.50469375495263E-11</v>
      </c>
    </row>
    <row r="21" spans="1:41" ht="12.75" hidden="1">
      <c r="A21" s="298">
        <v>3737830</v>
      </c>
      <c r="B21" s="322"/>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v>4.590944030850949E-10</v>
      </c>
      <c r="AE21" s="314"/>
      <c r="AF21" s="314"/>
      <c r="AG21" s="315"/>
      <c r="AH21" s="314"/>
      <c r="AI21" s="314"/>
      <c r="AJ21" s="314"/>
      <c r="AK21" s="314"/>
      <c r="AL21" s="314"/>
      <c r="AM21" s="314"/>
      <c r="AN21" s="314"/>
      <c r="AO21" s="316"/>
    </row>
    <row r="22" spans="1:41" ht="12.75">
      <c r="A22" s="298">
        <v>3737800</v>
      </c>
      <c r="B22" s="322">
        <v>9.624113303281221E-11</v>
      </c>
      <c r="C22" s="314">
        <v>1.0603883531653045E-10</v>
      </c>
      <c r="D22" s="314">
        <v>1.1788559402863919E-10</v>
      </c>
      <c r="E22" s="314">
        <v>1.3227673740051602E-10</v>
      </c>
      <c r="F22" s="314">
        <v>1.5005070542887697E-10</v>
      </c>
      <c r="G22" s="314">
        <v>1.7251906659811696E-10</v>
      </c>
      <c r="H22" s="314">
        <v>2.014933723451147E-10</v>
      </c>
      <c r="I22" s="314">
        <v>2.39957954827784E-10</v>
      </c>
      <c r="J22" s="314">
        <v>2.9309154969166656E-10</v>
      </c>
      <c r="K22" s="314"/>
      <c r="L22" s="314"/>
      <c r="M22" s="314"/>
      <c r="N22" s="314"/>
      <c r="O22" s="314"/>
      <c r="P22" s="314"/>
      <c r="Q22" s="314"/>
      <c r="R22" s="314"/>
      <c r="S22" s="314"/>
      <c r="T22" s="314"/>
      <c r="U22" s="314"/>
      <c r="V22" s="314"/>
      <c r="W22" s="314"/>
      <c r="X22" s="314"/>
      <c r="Y22" s="314"/>
      <c r="Z22" s="314"/>
      <c r="AA22" s="314"/>
      <c r="AB22" s="314"/>
      <c r="AC22" s="314"/>
      <c r="AD22" s="314"/>
      <c r="AE22" s="315">
        <v>4.018691622084113E-10</v>
      </c>
      <c r="AF22" s="314"/>
      <c r="AG22" s="315">
        <v>3.0706402921147854E-10</v>
      </c>
      <c r="AH22" s="315">
        <v>2.46271608475192E-10</v>
      </c>
      <c r="AI22" s="314">
        <v>2.0412930292291355E-10</v>
      </c>
      <c r="AJ22" s="314">
        <v>1.7343122931690222E-10</v>
      </c>
      <c r="AK22" s="314">
        <v>1.5016143963061353E-10</v>
      </c>
      <c r="AL22" s="314">
        <v>1.3195579494299383E-10</v>
      </c>
      <c r="AM22" s="314">
        <v>1.173761721712112E-10</v>
      </c>
      <c r="AN22" s="314">
        <v>1.0547912131710493E-10</v>
      </c>
      <c r="AO22" s="316">
        <v>9.585328653612845E-11</v>
      </c>
    </row>
    <row r="23" spans="1:41" ht="12.75">
      <c r="A23" s="298">
        <v>3737700</v>
      </c>
      <c r="B23" s="322">
        <v>9.641287068608102E-11</v>
      </c>
      <c r="C23" s="314">
        <v>1.0630012369320036E-10</v>
      </c>
      <c r="D23" s="314">
        <v>1.1816405158298842E-10</v>
      </c>
      <c r="E23" s="314">
        <v>1.3250009973293335E-10</v>
      </c>
      <c r="F23" s="314">
        <v>1.5038801938911355E-10</v>
      </c>
      <c r="G23" s="314">
        <v>1.729670878600786E-10</v>
      </c>
      <c r="H23" s="314">
        <v>2.0205089272514991E-10</v>
      </c>
      <c r="I23" s="314">
        <v>2.40710368320656E-10</v>
      </c>
      <c r="J23" s="314">
        <v>2.934352293663553E-10</v>
      </c>
      <c r="K23" s="314"/>
      <c r="L23" s="314">
        <v>3.697905505921135E-10</v>
      </c>
      <c r="M23" s="314"/>
      <c r="N23" s="314"/>
      <c r="O23" s="314"/>
      <c r="P23" s="314"/>
      <c r="Q23" s="314"/>
      <c r="R23" s="314"/>
      <c r="S23" s="314"/>
      <c r="T23" s="314"/>
      <c r="U23" s="314"/>
      <c r="V23" s="314"/>
      <c r="W23" s="314"/>
      <c r="X23" s="314"/>
      <c r="Y23" s="314"/>
      <c r="Z23" s="314"/>
      <c r="AA23" s="314"/>
      <c r="AB23" s="314"/>
      <c r="AC23" s="314"/>
      <c r="AD23" s="314"/>
      <c r="AE23" s="314"/>
      <c r="AF23" s="314"/>
      <c r="AG23" s="315">
        <v>3.116741357654948E-10</v>
      </c>
      <c r="AH23" s="315">
        <v>2.4868493253247125E-10</v>
      </c>
      <c r="AI23" s="315">
        <v>2.0560797934304731E-10</v>
      </c>
      <c r="AJ23" s="314">
        <v>1.7436987598797328E-10</v>
      </c>
      <c r="AK23" s="314">
        <v>1.5081316379872818E-10</v>
      </c>
      <c r="AL23" s="314">
        <v>1.3241910816812725E-10</v>
      </c>
      <c r="AM23" s="314">
        <v>1.1772021891881337E-10</v>
      </c>
      <c r="AN23" s="314">
        <v>1.060581139902233E-10</v>
      </c>
      <c r="AO23" s="316">
        <v>9.606418862994932E-11</v>
      </c>
    </row>
    <row r="24" spans="1:41" ht="12.75">
      <c r="A24" s="298">
        <v>3737600</v>
      </c>
      <c r="B24" s="322">
        <v>9.594795073984202E-11</v>
      </c>
      <c r="C24" s="314">
        <v>1.0570548973861406E-10</v>
      </c>
      <c r="D24" s="314">
        <v>1.174266184509007E-10</v>
      </c>
      <c r="E24" s="314">
        <v>1.315034291301416E-10</v>
      </c>
      <c r="F24" s="314">
        <v>1.490872527209988E-10</v>
      </c>
      <c r="G24" s="314">
        <v>1.709221034158891E-10</v>
      </c>
      <c r="H24" s="314">
        <v>1.9908800889072532E-10</v>
      </c>
      <c r="I24" s="314">
        <v>2.3607962056682E-10</v>
      </c>
      <c r="J24" s="314">
        <v>2.8599859293418714E-10</v>
      </c>
      <c r="K24" s="314"/>
      <c r="L24" s="314">
        <v>3.564597824811992E-10</v>
      </c>
      <c r="M24" s="314"/>
      <c r="N24" s="314"/>
      <c r="O24" s="314"/>
      <c r="P24" s="314"/>
      <c r="Q24" s="314"/>
      <c r="R24" s="314"/>
      <c r="S24" s="314"/>
      <c r="T24" s="314"/>
      <c r="U24" s="314"/>
      <c r="V24" s="314"/>
      <c r="W24" s="314"/>
      <c r="X24" s="314"/>
      <c r="Y24" s="314"/>
      <c r="Z24" s="314"/>
      <c r="AA24" s="314"/>
      <c r="AB24" s="314"/>
      <c r="AC24" s="314"/>
      <c r="AD24" s="314"/>
      <c r="AE24" s="314"/>
      <c r="AF24" s="314"/>
      <c r="AG24" s="315">
        <v>3.0322357416409425E-10</v>
      </c>
      <c r="AH24" s="314">
        <v>2.440640370622987E-10</v>
      </c>
      <c r="AI24" s="314">
        <v>2.0280141007890327E-10</v>
      </c>
      <c r="AJ24" s="314">
        <v>1.7255329087007552E-10</v>
      </c>
      <c r="AK24" s="314">
        <v>1.495539728424355E-10</v>
      </c>
      <c r="AL24" s="314">
        <v>1.3151383817142232E-10</v>
      </c>
      <c r="AM24" s="314">
        <v>1.1737842007880873E-10</v>
      </c>
      <c r="AN24" s="314">
        <v>1.0557525882923192E-10</v>
      </c>
      <c r="AO24" s="316">
        <v>9.566763708943482E-11</v>
      </c>
    </row>
    <row r="25" spans="1:41" ht="12.75" hidden="1">
      <c r="A25" s="298">
        <v>3737530</v>
      </c>
      <c r="B25" s="322"/>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v>3.045830298162381E-10</v>
      </c>
      <c r="AG25" s="315"/>
      <c r="AH25" s="314"/>
      <c r="AI25" s="314"/>
      <c r="AJ25" s="314"/>
      <c r="AK25" s="314"/>
      <c r="AL25" s="314"/>
      <c r="AM25" s="314"/>
      <c r="AN25" s="314"/>
      <c r="AO25" s="316"/>
    </row>
    <row r="26" spans="1:41" ht="12.75">
      <c r="A26" s="298">
        <v>3737500</v>
      </c>
      <c r="B26" s="322">
        <v>9.500989892677648E-11</v>
      </c>
      <c r="C26" s="314">
        <v>1.0448940839099433E-10</v>
      </c>
      <c r="D26" s="314">
        <v>1.1575789378494033E-10</v>
      </c>
      <c r="E26" s="314">
        <v>1.293928753365025E-10</v>
      </c>
      <c r="F26" s="314">
        <v>1.461665245016599E-10</v>
      </c>
      <c r="G26" s="314">
        <v>1.6689168860674858E-10</v>
      </c>
      <c r="H26" s="314">
        <v>1.9322828565319622E-10</v>
      </c>
      <c r="I26" s="314">
        <v>2.267990681984956E-10</v>
      </c>
      <c r="J26" s="314">
        <v>2.720082073296455E-10</v>
      </c>
      <c r="K26" s="314"/>
      <c r="L26" s="314">
        <v>3.3306265849746436E-10</v>
      </c>
      <c r="M26" s="314"/>
      <c r="N26" s="314"/>
      <c r="O26" s="314"/>
      <c r="P26" s="314"/>
      <c r="Q26" s="314"/>
      <c r="R26" s="314"/>
      <c r="S26" s="314"/>
      <c r="T26" s="314"/>
      <c r="U26" s="314"/>
      <c r="V26" s="314"/>
      <c r="W26" s="314"/>
      <c r="X26" s="314"/>
      <c r="Y26" s="314"/>
      <c r="Z26" s="314"/>
      <c r="AA26" s="314"/>
      <c r="AB26" s="314"/>
      <c r="AC26" s="314"/>
      <c r="AD26" s="314"/>
      <c r="AE26" s="314"/>
      <c r="AF26" s="314"/>
      <c r="AG26" s="315">
        <v>2.8484747620836315E-10</v>
      </c>
      <c r="AH26" s="314">
        <v>2.334653472136124E-10</v>
      </c>
      <c r="AI26" s="314">
        <v>1.9613803007500087E-10</v>
      </c>
      <c r="AJ26" s="314">
        <v>1.682036821211572E-10</v>
      </c>
      <c r="AK26" s="314">
        <v>1.4649933693427578E-10</v>
      </c>
      <c r="AL26" s="314">
        <v>1.297877150930517E-10</v>
      </c>
      <c r="AM26" s="314">
        <v>1.1585973381057678E-10</v>
      </c>
      <c r="AN26" s="314">
        <v>1.0431320253833628E-10</v>
      </c>
      <c r="AO26" s="316">
        <v>9.468995664007406E-11</v>
      </c>
    </row>
    <row r="27" spans="1:41" ht="12.75">
      <c r="A27" s="298">
        <v>3737400</v>
      </c>
      <c r="B27" s="322">
        <v>9.3481026765044E-11</v>
      </c>
      <c r="C27" s="314">
        <v>1.0260586074409134E-10</v>
      </c>
      <c r="D27" s="314">
        <v>1.1337598148334775E-10</v>
      </c>
      <c r="E27" s="314">
        <v>1.2622468422946556E-10</v>
      </c>
      <c r="F27" s="314">
        <v>1.418917871434612E-10</v>
      </c>
      <c r="G27" s="314">
        <v>1.6101690036704638E-10</v>
      </c>
      <c r="H27" s="314">
        <v>1.8490459301938582E-10</v>
      </c>
      <c r="I27" s="314">
        <v>2.1503317995811305E-10</v>
      </c>
      <c r="J27" s="314">
        <v>2.53979486728435E-10</v>
      </c>
      <c r="K27" s="314"/>
      <c r="L27" s="314">
        <v>3.0481849059531825E-10</v>
      </c>
      <c r="M27" s="314">
        <v>3.72264205516549E-10</v>
      </c>
      <c r="N27" s="314"/>
      <c r="O27" s="314"/>
      <c r="P27" s="314"/>
      <c r="Q27" s="314"/>
      <c r="R27" s="314"/>
      <c r="S27" s="314"/>
      <c r="T27" s="314"/>
      <c r="U27" s="314"/>
      <c r="V27" s="314"/>
      <c r="W27" s="314"/>
      <c r="X27" s="314"/>
      <c r="Y27" s="314"/>
      <c r="Z27" s="314"/>
      <c r="AA27" s="314"/>
      <c r="AB27" s="314"/>
      <c r="AC27" s="314"/>
      <c r="AD27" s="314"/>
      <c r="AE27" s="314"/>
      <c r="AF27" s="314"/>
      <c r="AG27" s="315">
        <v>2.613930642964451E-10</v>
      </c>
      <c r="AH27" s="314">
        <v>2.1907174931767054E-10</v>
      </c>
      <c r="AI27" s="314">
        <v>1.8681806120258575E-10</v>
      </c>
      <c r="AJ27" s="314">
        <v>1.6177558093214613E-10</v>
      </c>
      <c r="AK27" s="314">
        <v>1.4194268469426582E-10</v>
      </c>
      <c r="AL27" s="314">
        <v>1.265427818432108E-10</v>
      </c>
      <c r="AM27" s="314">
        <v>1.1333463073304053E-10</v>
      </c>
      <c r="AN27" s="314">
        <v>1.0237528006682569E-10</v>
      </c>
      <c r="AO27" s="316">
        <v>9.317195673688218E-11</v>
      </c>
    </row>
    <row r="28" spans="1:41" ht="12.75">
      <c r="A28" s="298">
        <v>3737300</v>
      </c>
      <c r="B28" s="322">
        <v>9.152567796277314E-11</v>
      </c>
      <c r="C28" s="314">
        <v>1.0013681267844065E-10</v>
      </c>
      <c r="D28" s="314">
        <v>1.1026571406429463E-10</v>
      </c>
      <c r="E28" s="314">
        <v>1.2219355466694626E-10</v>
      </c>
      <c r="F28" s="314">
        <v>1.365851697486932E-10</v>
      </c>
      <c r="G28" s="314">
        <v>1.5394020696840629E-10</v>
      </c>
      <c r="H28" s="314">
        <v>1.7520203150534895E-10</v>
      </c>
      <c r="I28" s="314">
        <v>2.012896524107863E-10</v>
      </c>
      <c r="J28" s="314">
        <v>2.342222571851842E-10</v>
      </c>
      <c r="K28" s="314"/>
      <c r="L28" s="314">
        <v>2.758207731643445E-10</v>
      </c>
      <c r="M28" s="314">
        <v>3.2840947211203935E-10</v>
      </c>
      <c r="N28" s="314"/>
      <c r="O28" s="314"/>
      <c r="P28" s="314"/>
      <c r="Q28" s="314"/>
      <c r="R28" s="314"/>
      <c r="S28" s="314"/>
      <c r="T28" s="314"/>
      <c r="U28" s="314"/>
      <c r="V28" s="314"/>
      <c r="W28" s="314"/>
      <c r="X28" s="314"/>
      <c r="Y28" s="314"/>
      <c r="Z28" s="314"/>
      <c r="AA28" s="314"/>
      <c r="AB28" s="314"/>
      <c r="AC28" s="314"/>
      <c r="AD28" s="314"/>
      <c r="AE28" s="314">
        <v>2.7921710550651156E-10</v>
      </c>
      <c r="AF28" s="314"/>
      <c r="AG28" s="315">
        <v>2.368525577925885E-10</v>
      </c>
      <c r="AH28" s="314">
        <v>2.029190550506565E-10</v>
      </c>
      <c r="AI28" s="314">
        <v>1.7578015757028098E-10</v>
      </c>
      <c r="AJ28" s="314">
        <v>1.5402673006871862E-10</v>
      </c>
      <c r="AK28" s="314">
        <v>1.3633556215176438E-10</v>
      </c>
      <c r="AL28" s="314">
        <v>1.2178349369702562E-10</v>
      </c>
      <c r="AM28" s="314">
        <v>1.1008990260703712E-10</v>
      </c>
      <c r="AN28" s="314">
        <v>9.98560200253018E-11</v>
      </c>
      <c r="AO28" s="316">
        <v>9.117873704233255E-11</v>
      </c>
    </row>
    <row r="29" spans="1:41" ht="12.75" hidden="1">
      <c r="A29" s="298">
        <v>3737280</v>
      </c>
      <c r="B29" s="322"/>
      <c r="C29" s="314"/>
      <c r="D29" s="314"/>
      <c r="E29" s="314"/>
      <c r="F29" s="314"/>
      <c r="G29" s="314"/>
      <c r="H29" s="314"/>
      <c r="I29" s="314"/>
      <c r="J29" s="314"/>
      <c r="K29" s="314"/>
      <c r="L29" s="314"/>
      <c r="M29" s="314"/>
      <c r="N29" s="314">
        <v>3.501161133932989E-10</v>
      </c>
      <c r="O29" s="314"/>
      <c r="P29" s="314"/>
      <c r="Q29" s="314"/>
      <c r="R29" s="314"/>
      <c r="S29" s="314"/>
      <c r="T29" s="314"/>
      <c r="U29" s="314"/>
      <c r="V29" s="314"/>
      <c r="W29" s="314"/>
      <c r="X29" s="314"/>
      <c r="Y29" s="314"/>
      <c r="Z29" s="314"/>
      <c r="AA29" s="314"/>
      <c r="AB29" s="314"/>
      <c r="AC29" s="314"/>
      <c r="AD29" s="314"/>
      <c r="AE29" s="314"/>
      <c r="AF29" s="314"/>
      <c r="AG29" s="315"/>
      <c r="AH29" s="314"/>
      <c r="AI29" s="314"/>
      <c r="AJ29" s="314"/>
      <c r="AK29" s="314"/>
      <c r="AL29" s="314"/>
      <c r="AM29" s="314"/>
      <c r="AN29" s="314"/>
      <c r="AO29" s="316"/>
    </row>
    <row r="30" spans="1:41" ht="12.75">
      <c r="A30" s="298">
        <v>3737200</v>
      </c>
      <c r="B30" s="322">
        <v>8.918935176825844E-11</v>
      </c>
      <c r="C30" s="314">
        <v>9.72638003330664E-11</v>
      </c>
      <c r="D30" s="314">
        <v>1.0661674088135568E-10</v>
      </c>
      <c r="E30" s="314">
        <v>1.1758398637679838E-10</v>
      </c>
      <c r="F30" s="314">
        <v>1.3050177440015818E-10</v>
      </c>
      <c r="G30" s="314">
        <v>1.4597913034066803E-10</v>
      </c>
      <c r="H30" s="314">
        <v>1.6455642192929804E-10</v>
      </c>
      <c r="I30" s="314">
        <v>1.8703851793169814E-10</v>
      </c>
      <c r="J30" s="314">
        <v>2.1422322525670532E-10</v>
      </c>
      <c r="K30" s="314"/>
      <c r="L30" s="314">
        <v>2.47834688230838E-10</v>
      </c>
      <c r="M30" s="314">
        <v>2.893221993519372E-10</v>
      </c>
      <c r="N30" s="314"/>
      <c r="O30" s="314"/>
      <c r="P30" s="314"/>
      <c r="Q30" s="314"/>
      <c r="R30" s="314"/>
      <c r="S30" s="314"/>
      <c r="T30" s="314"/>
      <c r="U30" s="314"/>
      <c r="V30" s="314"/>
      <c r="W30" s="314"/>
      <c r="X30" s="314"/>
      <c r="Y30" s="314"/>
      <c r="Z30" s="314"/>
      <c r="AA30" s="314"/>
      <c r="AB30" s="314"/>
      <c r="AC30" s="314"/>
      <c r="AD30" s="314"/>
      <c r="AE30" s="314">
        <v>2.458356757569894E-10</v>
      </c>
      <c r="AF30" s="314"/>
      <c r="AG30" s="315">
        <v>2.135634138051221E-10</v>
      </c>
      <c r="AH30" s="314">
        <v>1.8654419406745277E-10</v>
      </c>
      <c r="AI30" s="314">
        <v>1.640813070458267E-10</v>
      </c>
      <c r="AJ30" s="314">
        <v>1.45469013235057E-10</v>
      </c>
      <c r="AK30" s="314">
        <v>1.299558136076011E-10</v>
      </c>
      <c r="AL30" s="314">
        <v>1.169524397961164E-10</v>
      </c>
      <c r="AM30" s="314">
        <v>1.0630664346767556E-10</v>
      </c>
      <c r="AN30" s="314">
        <v>9.688222574684058E-11</v>
      </c>
      <c r="AO30" s="316">
        <v>8.881361673738096E-11</v>
      </c>
    </row>
    <row r="31" spans="1:41" ht="12.75">
      <c r="A31" s="298">
        <v>3737100</v>
      </c>
      <c r="B31" s="322">
        <v>8.655926610008102E-11</v>
      </c>
      <c r="C31" s="314">
        <v>9.400879521915803E-11</v>
      </c>
      <c r="D31" s="314">
        <v>1.0256611622779947E-10</v>
      </c>
      <c r="E31" s="314">
        <v>1.1250406226362E-10</v>
      </c>
      <c r="F31" s="314">
        <v>1.2406770330392062E-10</v>
      </c>
      <c r="G31" s="314">
        <v>1.37619827302946E-10</v>
      </c>
      <c r="H31" s="314">
        <v>1.5361520465821249E-10</v>
      </c>
      <c r="I31" s="314">
        <v>1.72577970480533E-10</v>
      </c>
      <c r="J31" s="314">
        <v>1.947756331232555E-10</v>
      </c>
      <c r="K31" s="314"/>
      <c r="L31" s="314">
        <v>2.2177705114681656E-10</v>
      </c>
      <c r="M31" s="314">
        <v>2.5468137416165014E-10</v>
      </c>
      <c r="N31" s="314"/>
      <c r="O31" s="314"/>
      <c r="P31" s="314"/>
      <c r="Q31" s="314"/>
      <c r="R31" s="314"/>
      <c r="S31" s="314"/>
      <c r="T31" s="314"/>
      <c r="U31" s="314"/>
      <c r="V31" s="314"/>
      <c r="W31" s="314"/>
      <c r="X31" s="314"/>
      <c r="Y31" s="314"/>
      <c r="Z31" s="314"/>
      <c r="AA31" s="314"/>
      <c r="AB31" s="314"/>
      <c r="AC31" s="314"/>
      <c r="AD31" s="314"/>
      <c r="AE31" s="314">
        <v>2.1706476639031812E-10</v>
      </c>
      <c r="AF31" s="314"/>
      <c r="AG31" s="315">
        <v>1.923270791615739E-10</v>
      </c>
      <c r="AH31" s="314">
        <v>1.7083031509692375E-10</v>
      </c>
      <c r="AI31" s="314">
        <v>1.5239990641886898E-10</v>
      </c>
      <c r="AJ31" s="314">
        <v>1.366339599450332E-10</v>
      </c>
      <c r="AK31" s="314">
        <v>1.2319418626387893E-10</v>
      </c>
      <c r="AL31" s="314">
        <v>1.117150298501388E-10</v>
      </c>
      <c r="AM31" s="314">
        <v>1.0214095719760184E-10</v>
      </c>
      <c r="AN31" s="314">
        <v>9.356151812669695E-11</v>
      </c>
      <c r="AO31" s="316">
        <v>8.614071845086777E-11</v>
      </c>
    </row>
    <row r="32" spans="1:41" ht="12.75">
      <c r="A32" s="298">
        <v>3737000</v>
      </c>
      <c r="B32" s="322">
        <v>8.372032770817202E-11</v>
      </c>
      <c r="C32" s="314">
        <v>9.054364404510235E-11</v>
      </c>
      <c r="D32" s="314">
        <v>9.829576581907357E-11</v>
      </c>
      <c r="E32" s="314">
        <v>1.0718059665329158E-10</v>
      </c>
      <c r="F32" s="314">
        <v>1.1737493524303762E-10</v>
      </c>
      <c r="G32" s="314">
        <v>1.291553776782548E-10</v>
      </c>
      <c r="H32" s="314">
        <v>1.427995524373074E-10</v>
      </c>
      <c r="I32" s="314">
        <v>1.586250521822597E-10</v>
      </c>
      <c r="J32" s="314">
        <v>1.769154502834581E-10</v>
      </c>
      <c r="K32" s="314"/>
      <c r="L32" s="314">
        <v>1.9816292429644685E-10</v>
      </c>
      <c r="M32" s="314">
        <v>2.236853250106673E-10</v>
      </c>
      <c r="N32" s="314"/>
      <c r="O32" s="314"/>
      <c r="P32" s="314"/>
      <c r="Q32" s="314"/>
      <c r="R32" s="314"/>
      <c r="S32" s="314"/>
      <c r="T32" s="314"/>
      <c r="U32" s="314"/>
      <c r="V32" s="314"/>
      <c r="W32" s="314"/>
      <c r="X32" s="314"/>
      <c r="Y32" s="314"/>
      <c r="Z32" s="314"/>
      <c r="AA32" s="314"/>
      <c r="AB32" s="314">
        <v>2.140510128262618E-10</v>
      </c>
      <c r="AC32" s="314"/>
      <c r="AD32" s="314"/>
      <c r="AE32" s="314">
        <v>1.9271503867529567E-10</v>
      </c>
      <c r="AF32" s="314"/>
      <c r="AG32" s="315">
        <v>1.7343137877833846E-10</v>
      </c>
      <c r="AH32" s="314">
        <v>1.561674844729806E-10</v>
      </c>
      <c r="AI32" s="314">
        <v>1.4112488446198877E-10</v>
      </c>
      <c r="AJ32" s="314">
        <v>1.2787478932678596E-10</v>
      </c>
      <c r="AK32" s="314">
        <v>1.1634842139763385E-10</v>
      </c>
      <c r="AL32" s="314">
        <v>1.0653768201631479E-10</v>
      </c>
      <c r="AM32" s="314">
        <v>9.774737995423529E-11</v>
      </c>
      <c r="AN32" s="314">
        <v>9.001848776119518E-11</v>
      </c>
      <c r="AO32" s="316">
        <v>8.324302988453929E-11</v>
      </c>
    </row>
    <row r="33" spans="1:41" ht="12.75" hidden="1">
      <c r="A33" s="298">
        <v>3736987.5</v>
      </c>
      <c r="B33" s="322"/>
      <c r="C33" s="314"/>
      <c r="D33" s="314"/>
      <c r="E33" s="314"/>
      <c r="F33" s="314"/>
      <c r="G33" s="314"/>
      <c r="H33" s="314"/>
      <c r="I33" s="314"/>
      <c r="J33" s="314"/>
      <c r="K33" s="314"/>
      <c r="L33" s="314"/>
      <c r="M33" s="314"/>
      <c r="N33" s="314"/>
      <c r="O33" s="314">
        <v>2.4693141182746905E-10</v>
      </c>
      <c r="P33" s="314"/>
      <c r="Q33" s="314"/>
      <c r="R33" s="314"/>
      <c r="S33" s="314"/>
      <c r="T33" s="314"/>
      <c r="U33" s="314"/>
      <c r="V33" s="314"/>
      <c r="W33" s="314"/>
      <c r="X33" s="314"/>
      <c r="Y33" s="314"/>
      <c r="Z33" s="314"/>
      <c r="AA33" s="314"/>
      <c r="AB33" s="314"/>
      <c r="AC33" s="314"/>
      <c r="AD33" s="314"/>
      <c r="AE33" s="314"/>
      <c r="AF33" s="314"/>
      <c r="AG33" s="315"/>
      <c r="AH33" s="314"/>
      <c r="AI33" s="314"/>
      <c r="AJ33" s="314"/>
      <c r="AK33" s="314"/>
      <c r="AL33" s="314"/>
      <c r="AM33" s="314"/>
      <c r="AN33" s="314"/>
      <c r="AO33" s="316"/>
    </row>
    <row r="34" spans="1:41" ht="12.75" hidden="1">
      <c r="A34" s="298">
        <v>3736960</v>
      </c>
      <c r="B34" s="322"/>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v>2.0684651711603593E-10</v>
      </c>
      <c r="AB34" s="314"/>
      <c r="AC34" s="314"/>
      <c r="AD34" s="314"/>
      <c r="AE34" s="314"/>
      <c r="AF34" s="314"/>
      <c r="AG34" s="315"/>
      <c r="AH34" s="314"/>
      <c r="AI34" s="314"/>
      <c r="AJ34" s="314"/>
      <c r="AK34" s="314"/>
      <c r="AL34" s="314"/>
      <c r="AM34" s="314"/>
      <c r="AN34" s="314"/>
      <c r="AO34" s="316"/>
    </row>
    <row r="35" spans="1:41" ht="12.75">
      <c r="A35" s="298">
        <v>3736900</v>
      </c>
      <c r="B35" s="322">
        <v>8.07279468061353E-11</v>
      </c>
      <c r="C35" s="314">
        <v>8.689808742901993E-11</v>
      </c>
      <c r="D35" s="314">
        <v>9.385942193959263E-11</v>
      </c>
      <c r="E35" s="314">
        <v>1.0178027638173422E-10</v>
      </c>
      <c r="F35" s="314">
        <v>1.1071629561555648E-10</v>
      </c>
      <c r="G35" s="314">
        <v>1.2086086931480652E-10</v>
      </c>
      <c r="H35" s="314">
        <v>1.3239494433261383E-10</v>
      </c>
      <c r="I35" s="314">
        <v>1.4540194221948527E-10</v>
      </c>
      <c r="J35" s="314">
        <v>1.602651574347812E-10</v>
      </c>
      <c r="K35" s="314"/>
      <c r="L35" s="314">
        <v>1.7717733902964072E-10</v>
      </c>
      <c r="M35" s="314">
        <v>1.9626111505473274E-10</v>
      </c>
      <c r="N35" s="314"/>
      <c r="O35" s="314"/>
      <c r="P35" s="314">
        <v>2.1873498569492633E-10</v>
      </c>
      <c r="Q35" s="314">
        <v>2.4526254992801344E-10</v>
      </c>
      <c r="R35" s="314">
        <v>2.756258078449584E-10</v>
      </c>
      <c r="S35" s="314">
        <v>3.0279560121630134E-10</v>
      </c>
      <c r="T35" s="314"/>
      <c r="U35" s="314">
        <v>3.11192611255064E-10</v>
      </c>
      <c r="V35" s="314">
        <v>2.944847801783711E-10</v>
      </c>
      <c r="W35" s="314">
        <v>2.6836708955816353E-10</v>
      </c>
      <c r="X35" s="314">
        <v>2.447598284126663E-10</v>
      </c>
      <c r="Y35" s="314">
        <v>2.2420764537179052E-10</v>
      </c>
      <c r="Z35" s="314">
        <v>2.0567187991424445E-10</v>
      </c>
      <c r="AA35" s="314"/>
      <c r="AB35" s="314">
        <v>1.8785178925231572E-10</v>
      </c>
      <c r="AC35" s="314"/>
      <c r="AD35" s="314"/>
      <c r="AE35" s="314">
        <v>1.7178281078665518E-10</v>
      </c>
      <c r="AF35" s="314"/>
      <c r="AG35" s="315">
        <v>1.5668576793972497E-10</v>
      </c>
      <c r="AH35" s="314">
        <v>1.4292166424716435E-10</v>
      </c>
      <c r="AI35" s="314">
        <v>1.3045693986235575E-10</v>
      </c>
      <c r="AJ35" s="314">
        <v>1.1941637604984256E-10</v>
      </c>
      <c r="AK35" s="314">
        <v>1.0956746283420326E-10</v>
      </c>
      <c r="AL35" s="314">
        <v>1.0102234173168143E-10</v>
      </c>
      <c r="AM35" s="314">
        <v>9.324585858723815E-11</v>
      </c>
      <c r="AN35" s="314">
        <v>8.636058163191844E-11</v>
      </c>
      <c r="AO35" s="316">
        <v>8.021156143409047E-11</v>
      </c>
    </row>
    <row r="36" spans="1:41" ht="12.75">
      <c r="A36" s="298">
        <v>3736800</v>
      </c>
      <c r="B36" s="322">
        <v>7.761578943756092E-11</v>
      </c>
      <c r="C36" s="314">
        <v>8.323173091891869E-11</v>
      </c>
      <c r="D36" s="314">
        <v>8.946297363942516E-11</v>
      </c>
      <c r="E36" s="314">
        <v>9.64172219286826E-11</v>
      </c>
      <c r="F36" s="314">
        <v>1.0419513143738943E-10</v>
      </c>
      <c r="G36" s="314">
        <v>1.128842488825713E-10</v>
      </c>
      <c r="H36" s="314">
        <v>1.2258340461990495E-10</v>
      </c>
      <c r="I36" s="314">
        <v>1.3326719447986409E-10</v>
      </c>
      <c r="J36" s="314">
        <v>1.4520460857926217E-10</v>
      </c>
      <c r="K36" s="314"/>
      <c r="L36" s="314">
        <v>1.5838887081405296E-10</v>
      </c>
      <c r="M36" s="314">
        <v>1.7287679738103553E-10</v>
      </c>
      <c r="N36" s="314"/>
      <c r="O36" s="314"/>
      <c r="P36" s="314">
        <v>1.886112789986928E-10</v>
      </c>
      <c r="Q36" s="314">
        <v>2.052819584609042E-10</v>
      </c>
      <c r="R36" s="314">
        <v>2.2145509846380627E-10</v>
      </c>
      <c r="S36" s="314">
        <v>2.337949496129924E-10</v>
      </c>
      <c r="T36" s="314"/>
      <c r="U36" s="314">
        <v>2.3778421314602907E-10</v>
      </c>
      <c r="V36" s="314">
        <v>2.322797015377227E-10</v>
      </c>
      <c r="W36" s="314">
        <v>2.2055056515624094E-10</v>
      </c>
      <c r="X36" s="314">
        <v>2.0657909516938684E-10</v>
      </c>
      <c r="Y36" s="314">
        <v>1.9287323816965942E-10</v>
      </c>
      <c r="Z36" s="314">
        <v>1.794186315411757E-10</v>
      </c>
      <c r="AA36" s="314"/>
      <c r="AB36" s="314">
        <v>1.663994557328804E-10</v>
      </c>
      <c r="AC36" s="314"/>
      <c r="AD36" s="314"/>
      <c r="AE36" s="314">
        <v>1.5357401069181209E-10</v>
      </c>
      <c r="AF36" s="314"/>
      <c r="AG36" s="315">
        <v>1.419453733422323E-10</v>
      </c>
      <c r="AH36" s="314">
        <v>1.308666023416424E-10</v>
      </c>
      <c r="AI36" s="314">
        <v>1.2069661026659062E-10</v>
      </c>
      <c r="AJ36" s="314">
        <v>1.1141780721443311E-10</v>
      </c>
      <c r="AK36" s="314">
        <v>1.0325108856356896E-10</v>
      </c>
      <c r="AL36" s="314">
        <v>9.564885794496181E-11</v>
      </c>
      <c r="AM36" s="314">
        <v>8.87948329469905E-11</v>
      </c>
      <c r="AN36" s="314">
        <v>8.264032662047097E-11</v>
      </c>
      <c r="AO36" s="316">
        <v>7.711699311336365E-11</v>
      </c>
    </row>
    <row r="37" spans="1:41" ht="12.75">
      <c r="A37" s="298">
        <v>3736700</v>
      </c>
      <c r="B37" s="322">
        <v>7.452209338727109E-11</v>
      </c>
      <c r="C37" s="314">
        <v>7.954492761254738E-11</v>
      </c>
      <c r="D37" s="314">
        <v>8.508306532975486E-11</v>
      </c>
      <c r="E37" s="314">
        <v>9.119386238848639E-11</v>
      </c>
      <c r="F37" s="314">
        <v>9.792900167630254E-11</v>
      </c>
      <c r="G37" s="314">
        <v>1.0533622634422051E-10</v>
      </c>
      <c r="H37" s="314">
        <v>1.1346496244632414E-10</v>
      </c>
      <c r="I37" s="314">
        <v>1.2221710137475332E-10</v>
      </c>
      <c r="J37" s="314">
        <v>1.3178742153861371E-10</v>
      </c>
      <c r="K37" s="314"/>
      <c r="L37" s="314">
        <v>1.4204144972902135E-10</v>
      </c>
      <c r="M37" s="314">
        <v>1.5285178000528128E-10</v>
      </c>
      <c r="N37" s="314"/>
      <c r="O37" s="314"/>
      <c r="P37" s="314">
        <v>1.6397302815447148E-10</v>
      </c>
      <c r="Q37" s="314">
        <v>1.7486764570312323E-10</v>
      </c>
      <c r="R37" s="314">
        <v>1.8449815945345983E-10</v>
      </c>
      <c r="S37" s="314">
        <v>1.9130053811678657E-10</v>
      </c>
      <c r="T37" s="314"/>
      <c r="U37" s="314">
        <v>1.9375485365161257E-10</v>
      </c>
      <c r="V37" s="314">
        <v>1.9149056136100644E-10</v>
      </c>
      <c r="W37" s="314">
        <v>1.8548130357905217E-10</v>
      </c>
      <c r="X37" s="314">
        <v>1.773113258992473E-10</v>
      </c>
      <c r="Y37" s="314">
        <v>1.6760191168963608E-10</v>
      </c>
      <c r="Z37" s="314">
        <v>1.5786969197957683E-10</v>
      </c>
      <c r="AA37" s="314"/>
      <c r="AB37" s="314">
        <v>1.480705643705361E-10</v>
      </c>
      <c r="AC37" s="314"/>
      <c r="AD37" s="314"/>
      <c r="AE37" s="314">
        <v>1.3841646555398262E-10</v>
      </c>
      <c r="AF37" s="314"/>
      <c r="AG37" s="315">
        <v>1.289902179873803E-10</v>
      </c>
      <c r="AH37" s="314">
        <v>1.2002591472438233E-10</v>
      </c>
      <c r="AI37" s="314">
        <v>1.1170653574795288E-10</v>
      </c>
      <c r="AJ37" s="314">
        <v>1.0416215167096048E-10</v>
      </c>
      <c r="AK37" s="314">
        <v>9.694444564563855E-11</v>
      </c>
      <c r="AL37" s="314">
        <v>9.040869640508983E-11</v>
      </c>
      <c r="AM37" s="314">
        <v>8.440591687592229E-11</v>
      </c>
      <c r="AN37" s="314">
        <v>7.895584823045009E-11</v>
      </c>
      <c r="AO37" s="316">
        <v>7.399957037809113E-11</v>
      </c>
    </row>
    <row r="38" spans="1:41" ht="12.75">
      <c r="A38" s="298">
        <v>3736600</v>
      </c>
      <c r="B38" s="322">
        <v>7.143464492786083E-11</v>
      </c>
      <c r="C38" s="314">
        <v>7.592398012593705E-11</v>
      </c>
      <c r="D38" s="314">
        <v>8.082748318738578E-11</v>
      </c>
      <c r="E38" s="314">
        <v>8.616996536311846E-11</v>
      </c>
      <c r="F38" s="314">
        <v>9.198622344513712E-11</v>
      </c>
      <c r="G38" s="314">
        <v>9.828986241041949E-11</v>
      </c>
      <c r="H38" s="314">
        <v>1.0508116708677871E-10</v>
      </c>
      <c r="I38" s="314">
        <v>1.1226233697633646E-10</v>
      </c>
      <c r="J38" s="314">
        <v>1.1993457251719716E-10</v>
      </c>
      <c r="K38" s="314"/>
      <c r="L38" s="314">
        <v>1.2792669832069478E-10</v>
      </c>
      <c r="M38" s="314">
        <v>1.3605871176615653E-10</v>
      </c>
      <c r="N38" s="314"/>
      <c r="O38" s="314"/>
      <c r="P38" s="314">
        <v>1.4410248787416785E-10</v>
      </c>
      <c r="Q38" s="314">
        <v>1.5157325469801714E-10</v>
      </c>
      <c r="R38" s="314">
        <v>1.5783783475884096E-10</v>
      </c>
      <c r="S38" s="314">
        <v>1.6210464265517912E-10</v>
      </c>
      <c r="T38" s="314"/>
      <c r="U38" s="314">
        <v>1.6379162060566197E-10</v>
      </c>
      <c r="V38" s="314">
        <v>1.6270510182960876E-10</v>
      </c>
      <c r="W38" s="314">
        <v>1.591967292892464E-10</v>
      </c>
      <c r="X38" s="314">
        <v>1.5390949783610065E-10</v>
      </c>
      <c r="Y38" s="314">
        <v>1.4745883443839917E-10</v>
      </c>
      <c r="Z38" s="314">
        <v>1.4025234538746208E-10</v>
      </c>
      <c r="AA38" s="314"/>
      <c r="AB38" s="314">
        <v>1.3269740953789703E-10</v>
      </c>
      <c r="AC38" s="314"/>
      <c r="AD38" s="314"/>
      <c r="AE38" s="314">
        <v>1.2513183107966813E-10</v>
      </c>
      <c r="AF38" s="314"/>
      <c r="AG38" s="315">
        <v>1.1760594511614523E-10</v>
      </c>
      <c r="AH38" s="314">
        <v>1.104016500430425E-10</v>
      </c>
      <c r="AI38" s="314">
        <v>1.0370930551181267E-10</v>
      </c>
      <c r="AJ38" s="314">
        <v>9.718842312055428E-11</v>
      </c>
      <c r="AK38" s="314">
        <v>9.104057561019731E-11</v>
      </c>
      <c r="AL38" s="314">
        <v>8.539939830452066E-11</v>
      </c>
      <c r="AM38" s="314">
        <v>8.016762780725096E-11</v>
      </c>
      <c r="AN38" s="314">
        <v>7.532788230558865E-11</v>
      </c>
      <c r="AO38" s="316">
        <v>7.090689601577156E-11</v>
      </c>
    </row>
    <row r="39" spans="1:41" ht="12.75">
      <c r="A39" s="298">
        <v>3736500</v>
      </c>
      <c r="B39" s="322">
        <v>6.839575312351588E-11</v>
      </c>
      <c r="C39" s="314">
        <v>7.239088822369797E-11</v>
      </c>
      <c r="D39" s="314">
        <v>7.67283824944206E-11</v>
      </c>
      <c r="E39" s="314">
        <v>8.139536896304026E-11</v>
      </c>
      <c r="F39" s="314">
        <v>8.640848427490073E-11</v>
      </c>
      <c r="G39" s="314">
        <v>9.176261277153063E-11</v>
      </c>
      <c r="H39" s="314">
        <v>9.745097280798638E-11</v>
      </c>
      <c r="I39" s="314">
        <v>1.0342529581619567E-10</v>
      </c>
      <c r="J39" s="314">
        <v>1.095192714536318E-10</v>
      </c>
      <c r="K39" s="314"/>
      <c r="L39" s="314">
        <v>1.1579989074061394E-10</v>
      </c>
      <c r="M39" s="314">
        <v>1.2203185109189776E-10</v>
      </c>
      <c r="N39" s="314"/>
      <c r="O39" s="314"/>
      <c r="P39" s="314">
        <v>1.2797810084724703E-10</v>
      </c>
      <c r="Q39" s="314">
        <v>1.3331726675142053E-10</v>
      </c>
      <c r="R39" s="314">
        <v>1.3764999240674095E-10</v>
      </c>
      <c r="S39" s="314">
        <v>1.4057776255507563E-10</v>
      </c>
      <c r="T39" s="314"/>
      <c r="U39" s="314">
        <v>1.4178805060822865E-10</v>
      </c>
      <c r="V39" s="314">
        <v>1.4120229124512743E-10</v>
      </c>
      <c r="W39" s="314">
        <v>1.3895601886091032E-10</v>
      </c>
      <c r="X39" s="314">
        <v>1.3533631517460986E-10</v>
      </c>
      <c r="Y39" s="314">
        <v>1.307430974341287E-10</v>
      </c>
      <c r="Z39" s="314">
        <v>1.2544630736218464E-10</v>
      </c>
      <c r="AA39" s="314"/>
      <c r="AB39" s="314">
        <v>1.1983887751330162E-10</v>
      </c>
      <c r="AC39" s="314"/>
      <c r="AD39" s="314"/>
      <c r="AE39" s="314">
        <v>1.1382695533375002E-10</v>
      </c>
      <c r="AF39" s="314"/>
      <c r="AG39" s="315">
        <v>1.0788891124630765E-10</v>
      </c>
      <c r="AH39" s="314">
        <v>1.0180058700350546E-10</v>
      </c>
      <c r="AI39" s="314">
        <v>9.62519338506998E-11</v>
      </c>
      <c r="AJ39" s="314">
        <v>9.075588812120509E-11</v>
      </c>
      <c r="AK39" s="314">
        <v>8.555778241388251E-11</v>
      </c>
      <c r="AL39" s="314">
        <v>8.067003164627788E-11</v>
      </c>
      <c r="AM39" s="314">
        <v>7.605645080349985E-11</v>
      </c>
      <c r="AN39" s="314">
        <v>7.182896531233487E-11</v>
      </c>
      <c r="AO39" s="316">
        <v>6.78889434097487E-11</v>
      </c>
    </row>
    <row r="40" spans="1:41" ht="12.75">
      <c r="A40" s="298">
        <v>3736400</v>
      </c>
      <c r="B40" s="322">
        <v>6.54289995874289E-11</v>
      </c>
      <c r="C40" s="314">
        <v>6.899575923067151E-11</v>
      </c>
      <c r="D40" s="314">
        <v>7.28212053871596E-11</v>
      </c>
      <c r="E40" s="314">
        <v>7.689154542423173E-11</v>
      </c>
      <c r="F40" s="314">
        <v>8.120511898834906E-11</v>
      </c>
      <c r="G40" s="314">
        <v>8.576746627777053E-11</v>
      </c>
      <c r="H40" s="314">
        <v>9.052317812352161E-11</v>
      </c>
      <c r="I40" s="314">
        <v>9.546514694896525E-11</v>
      </c>
      <c r="J40" s="314">
        <v>1.0049017340623786E-10</v>
      </c>
      <c r="K40" s="314"/>
      <c r="L40" s="314">
        <v>1.0536804549198918E-10</v>
      </c>
      <c r="M40" s="314">
        <v>1.1020890987191039E-10</v>
      </c>
      <c r="N40" s="314"/>
      <c r="O40" s="314"/>
      <c r="P40" s="314">
        <v>1.147194321859285E-10</v>
      </c>
      <c r="Q40" s="314">
        <v>1.1866556953638926E-10</v>
      </c>
      <c r="R40" s="314">
        <v>1.2181217425155495E-10</v>
      </c>
      <c r="S40" s="314">
        <v>1.2392415115042364E-10</v>
      </c>
      <c r="T40" s="314"/>
      <c r="U40" s="314">
        <v>1.2484571852629197E-10</v>
      </c>
      <c r="V40" s="314">
        <v>1.2449936433005549E-10</v>
      </c>
      <c r="W40" s="314">
        <v>1.229621545865529E-10</v>
      </c>
      <c r="X40" s="314">
        <v>1.2037312860911938E-10</v>
      </c>
      <c r="Y40" s="314">
        <v>1.1699936293953034E-10</v>
      </c>
      <c r="Z40" s="314">
        <v>1.130079455318861E-10</v>
      </c>
      <c r="AA40" s="314"/>
      <c r="AB40" s="314">
        <v>1.0864006881456034E-10</v>
      </c>
      <c r="AC40" s="314"/>
      <c r="AD40" s="314"/>
      <c r="AE40" s="315">
        <v>1.0380406890537168E-10</v>
      </c>
      <c r="AF40" s="314"/>
      <c r="AG40" s="314">
        <v>9.908366091444136E-11</v>
      </c>
      <c r="AH40" s="314">
        <v>9.426508857630993E-11</v>
      </c>
      <c r="AI40" s="314">
        <v>8.93194898763419E-11</v>
      </c>
      <c r="AJ40" s="314">
        <v>8.486544321122193E-11</v>
      </c>
      <c r="AK40" s="314">
        <v>8.044299675173791E-11</v>
      </c>
      <c r="AL40" s="314">
        <v>7.621966986639344E-11</v>
      </c>
      <c r="AM40" s="314">
        <v>7.222891359143631E-11</v>
      </c>
      <c r="AN40" s="314">
        <v>6.84377645125647E-11</v>
      </c>
      <c r="AO40" s="316">
        <v>6.495323589124736E-11</v>
      </c>
    </row>
    <row r="41" spans="1:41" ht="12.75">
      <c r="A41" s="298">
        <v>3736300</v>
      </c>
      <c r="B41" s="322">
        <v>6.257584600899012E-11</v>
      </c>
      <c r="C41" s="314">
        <v>6.575859512699737E-11</v>
      </c>
      <c r="D41" s="314">
        <v>6.911514254808577E-11</v>
      </c>
      <c r="E41" s="314">
        <v>7.266942944678711E-11</v>
      </c>
      <c r="F41" s="314">
        <v>7.639355454226168E-11</v>
      </c>
      <c r="G41" s="314">
        <v>8.027171016020616E-11</v>
      </c>
      <c r="H41" s="314">
        <v>8.427884284422319E-11</v>
      </c>
      <c r="I41" s="314">
        <v>8.837154192078098E-11</v>
      </c>
      <c r="J41" s="314">
        <v>9.246948677898428E-11</v>
      </c>
      <c r="K41" s="314"/>
      <c r="L41" s="314">
        <v>9.649082196330666E-11</v>
      </c>
      <c r="M41" s="314">
        <v>1.0032471624282226E-10</v>
      </c>
      <c r="N41" s="314"/>
      <c r="O41" s="314"/>
      <c r="P41" s="314">
        <v>1.0384223725071965E-10</v>
      </c>
      <c r="Q41" s="314">
        <v>1.0687377438468225E-10</v>
      </c>
      <c r="R41" s="314">
        <v>1.0905305542412085E-10</v>
      </c>
      <c r="S41" s="314">
        <v>1.1064006806895148E-10</v>
      </c>
      <c r="T41" s="314"/>
      <c r="U41" s="314">
        <v>1.1134137471004913E-10</v>
      </c>
      <c r="V41" s="314">
        <v>1.111250367022432E-10</v>
      </c>
      <c r="W41" s="314">
        <v>1.100263118224508E-10</v>
      </c>
      <c r="X41" s="314">
        <v>1.0811521899543844E-10</v>
      </c>
      <c r="Y41" s="314">
        <v>1.0565420771040889E-10</v>
      </c>
      <c r="Z41" s="314">
        <v>1.0253480918878042E-10</v>
      </c>
      <c r="AA41" s="314"/>
      <c r="AB41" s="314">
        <v>9.904337445838723E-11</v>
      </c>
      <c r="AC41" s="314"/>
      <c r="AD41" s="314"/>
      <c r="AE41" s="314">
        <v>9.528479484568815E-11</v>
      </c>
      <c r="AF41" s="314"/>
      <c r="AG41" s="314">
        <v>9.134386514570869E-11</v>
      </c>
      <c r="AH41" s="314">
        <v>8.73804559580713E-11</v>
      </c>
      <c r="AI41" s="314">
        <v>8.340848647663214E-11</v>
      </c>
      <c r="AJ41" s="314">
        <v>7.948385344994002E-11</v>
      </c>
      <c r="AK41" s="314">
        <v>7.566943389855213E-11</v>
      </c>
      <c r="AL41" s="314">
        <v>7.204342361803811E-11</v>
      </c>
      <c r="AM41" s="314">
        <v>6.857410918327427E-11</v>
      </c>
      <c r="AN41" s="314">
        <v>6.526521221502543E-11</v>
      </c>
      <c r="AO41" s="316">
        <v>6.213951168376789E-11</v>
      </c>
    </row>
    <row r="42" spans="1:41" ht="12.75">
      <c r="A42" s="298">
        <v>3736200</v>
      </c>
      <c r="B42" s="322">
        <v>5.985641215199149E-11</v>
      </c>
      <c r="C42" s="314">
        <v>6.267391797824317E-11</v>
      </c>
      <c r="D42" s="314">
        <v>6.563437747609045E-11</v>
      </c>
      <c r="E42" s="314">
        <v>6.872670621307308E-11</v>
      </c>
      <c r="F42" s="314">
        <v>7.194841967162849E-11</v>
      </c>
      <c r="G42" s="314">
        <v>7.526232004793642E-11</v>
      </c>
      <c r="H42" s="314">
        <v>7.864667088265253E-11</v>
      </c>
      <c r="I42" s="314">
        <v>8.205330627835978E-11</v>
      </c>
      <c r="J42" s="314">
        <v>8.541302510990816E-11</v>
      </c>
      <c r="K42" s="314"/>
      <c r="L42" s="314">
        <v>8.868214369928572E-11</v>
      </c>
      <c r="M42" s="314">
        <v>9.174229682823125E-11</v>
      </c>
      <c r="N42" s="314"/>
      <c r="O42" s="314"/>
      <c r="P42" s="314">
        <v>9.451091178033499E-11</v>
      </c>
      <c r="Q42" s="314">
        <v>9.686062752332241E-11</v>
      </c>
      <c r="R42" s="314">
        <v>9.870240053123743E-11</v>
      </c>
      <c r="S42" s="314">
        <v>9.99246864032014E-11</v>
      </c>
      <c r="T42" s="314"/>
      <c r="U42" s="314">
        <v>1.0033311573610079E-10</v>
      </c>
      <c r="V42" s="314">
        <v>1.0019129857828892E-10</v>
      </c>
      <c r="W42" s="314">
        <v>9.948000347997701E-11</v>
      </c>
      <c r="X42" s="314">
        <v>9.8013847582546E-11</v>
      </c>
      <c r="Y42" s="314">
        <v>9.602666517462721E-11</v>
      </c>
      <c r="Z42" s="314">
        <v>9.358172761879452E-11</v>
      </c>
      <c r="AA42" s="314"/>
      <c r="AB42" s="314">
        <v>9.078711449271559E-11</v>
      </c>
      <c r="AC42" s="314"/>
      <c r="AD42" s="314"/>
      <c r="AE42" s="314">
        <v>8.775293142908774E-11</v>
      </c>
      <c r="AF42" s="314"/>
      <c r="AG42" s="314">
        <v>8.447769792786094E-11</v>
      </c>
      <c r="AH42" s="314">
        <v>8.11555928504608E-11</v>
      </c>
      <c r="AI42" s="314">
        <v>7.789102105381829E-11</v>
      </c>
      <c r="AJ42" s="314">
        <v>7.459519002578135E-11</v>
      </c>
      <c r="AK42" s="314">
        <v>7.134094542569729E-11</v>
      </c>
      <c r="AL42" s="314">
        <v>6.817205471386769E-11</v>
      </c>
      <c r="AM42" s="314">
        <v>6.513647041695842E-11</v>
      </c>
      <c r="AN42" s="314">
        <v>6.218125269376677E-11</v>
      </c>
      <c r="AO42" s="316">
        <v>5.944321251772613E-11</v>
      </c>
    </row>
    <row r="43" spans="1:41" ht="12.75">
      <c r="A43" s="298">
        <v>3736100</v>
      </c>
      <c r="B43" s="322">
        <v>5.724905617846686E-11</v>
      </c>
      <c r="C43" s="314">
        <v>5.975416072516821E-11</v>
      </c>
      <c r="D43" s="314">
        <v>6.235994485117607E-11</v>
      </c>
      <c r="E43" s="314">
        <v>6.506965684691134E-11</v>
      </c>
      <c r="F43" s="314">
        <v>6.785253627456842E-11</v>
      </c>
      <c r="G43" s="314">
        <v>7.069490478908624E-11</v>
      </c>
      <c r="H43" s="314">
        <v>7.356501979105056E-11</v>
      </c>
      <c r="I43" s="314">
        <v>7.641203773329661E-11</v>
      </c>
      <c r="J43" s="314">
        <v>7.921195773704167E-11</v>
      </c>
      <c r="K43" s="314"/>
      <c r="L43" s="314">
        <v>8.188155982362811E-11</v>
      </c>
      <c r="M43" s="314">
        <v>8.435480633206379E-11</v>
      </c>
      <c r="N43" s="314"/>
      <c r="O43" s="314"/>
      <c r="P43" s="314">
        <v>8.657294558020315E-11</v>
      </c>
      <c r="Q43" s="314">
        <v>8.843967234074214E-11</v>
      </c>
      <c r="R43" s="314">
        <v>8.988539073220644E-11</v>
      </c>
      <c r="S43" s="314">
        <v>9.084696679967105E-11</v>
      </c>
      <c r="T43" s="314"/>
      <c r="U43" s="314">
        <v>9.12846790590135E-11</v>
      </c>
      <c r="V43" s="314">
        <v>9.117723437067064E-11</v>
      </c>
      <c r="W43" s="314">
        <v>9.053642476800753E-11</v>
      </c>
      <c r="X43" s="314">
        <v>8.941036048443553E-11</v>
      </c>
      <c r="Y43" s="314">
        <v>8.781193344818706E-11</v>
      </c>
      <c r="Z43" s="314">
        <v>8.58826610042535E-11</v>
      </c>
      <c r="AA43" s="314"/>
      <c r="AB43" s="314">
        <v>8.363533345659179E-11</v>
      </c>
      <c r="AC43" s="314"/>
      <c r="AD43" s="314"/>
      <c r="AE43" s="314">
        <v>8.115854962091998E-11</v>
      </c>
      <c r="AF43" s="314"/>
      <c r="AG43" s="314">
        <v>7.850045117250937E-11</v>
      </c>
      <c r="AH43" s="314">
        <v>7.569820150512566E-11</v>
      </c>
      <c r="AI43" s="314">
        <v>7.292169307640111E-11</v>
      </c>
      <c r="AJ43" s="314">
        <v>7.011184012804757E-11</v>
      </c>
      <c r="AK43" s="314">
        <v>6.718539828065934E-11</v>
      </c>
      <c r="AL43" s="314">
        <v>6.456780501216025E-11</v>
      </c>
      <c r="AM43" s="314">
        <v>6.191858627854288E-11</v>
      </c>
      <c r="AN43" s="314">
        <v>5.933217190874491E-11</v>
      </c>
      <c r="AO43" s="316">
        <v>5.686807244099591E-11</v>
      </c>
    </row>
    <row r="44" spans="1:41" ht="12.75">
      <c r="A44" s="298">
        <v>3736000</v>
      </c>
      <c r="B44" s="322">
        <v>5.4772130127983605E-11</v>
      </c>
      <c r="C44" s="314">
        <v>5.7000208280312065E-11</v>
      </c>
      <c r="D44" s="314">
        <v>5.929991917607142E-11</v>
      </c>
      <c r="E44" s="314">
        <v>6.167181062227682E-11</v>
      </c>
      <c r="F44" s="314">
        <v>6.408725772519577E-11</v>
      </c>
      <c r="G44" s="314">
        <v>6.65337705552421E-11</v>
      </c>
      <c r="H44" s="314">
        <v>6.897372077597211E-11</v>
      </c>
      <c r="I44" s="314">
        <v>7.138154169687734E-11</v>
      </c>
      <c r="J44" s="314">
        <v>7.371850252437274E-11</v>
      </c>
      <c r="K44" s="314"/>
      <c r="L44" s="314">
        <v>7.592233087782196E-11</v>
      </c>
      <c r="M44" s="314">
        <v>7.795464125737056E-11</v>
      </c>
      <c r="N44" s="314"/>
      <c r="O44" s="314"/>
      <c r="P44" s="314">
        <v>7.97524290633291E-11</v>
      </c>
      <c r="Q44" s="314">
        <v>8.125622621701857E-11</v>
      </c>
      <c r="R44" s="314">
        <v>8.241506423507496E-11</v>
      </c>
      <c r="S44" s="314">
        <v>8.318476600396283E-11</v>
      </c>
      <c r="T44" s="314"/>
      <c r="U44" s="314">
        <v>8.353685891933878E-11</v>
      </c>
      <c r="V44" s="314">
        <v>8.346686946487993E-11</v>
      </c>
      <c r="W44" s="314">
        <v>8.296879681264775E-11</v>
      </c>
      <c r="X44" s="314">
        <v>8.207212872128117E-11</v>
      </c>
      <c r="Y44" s="314">
        <v>8.075435288772492E-11</v>
      </c>
      <c r="Z44" s="314">
        <v>7.923879408448191E-11</v>
      </c>
      <c r="AA44" s="314"/>
      <c r="AB44" s="314">
        <v>7.733158208927846E-11</v>
      </c>
      <c r="AC44" s="314"/>
      <c r="AD44" s="314"/>
      <c r="AE44" s="314">
        <v>7.533384247545934E-11</v>
      </c>
      <c r="AF44" s="314"/>
      <c r="AG44" s="314">
        <v>7.311654297400111E-11</v>
      </c>
      <c r="AH44" s="314">
        <v>7.081544523786023E-11</v>
      </c>
      <c r="AI44" s="314">
        <v>6.843624164937581E-11</v>
      </c>
      <c r="AJ44" s="314">
        <v>6.603644716234439E-11</v>
      </c>
      <c r="AK44" s="314">
        <v>6.360663434852487E-11</v>
      </c>
      <c r="AL44" s="314">
        <v>6.108912221827097E-11</v>
      </c>
      <c r="AM44" s="314">
        <v>5.889316099598017E-11</v>
      </c>
      <c r="AN44" s="314">
        <v>5.661978123299931E-11</v>
      </c>
      <c r="AO44" s="316">
        <v>5.4413753581500194E-11</v>
      </c>
    </row>
    <row r="45" spans="1:41" ht="12.75">
      <c r="A45" s="309">
        <v>3735900</v>
      </c>
      <c r="B45" s="319">
        <v>5.2427742512748164E-11</v>
      </c>
      <c r="C45" s="319">
        <v>5.4408211931597234E-11</v>
      </c>
      <c r="D45" s="319">
        <v>5.64456369882898E-11</v>
      </c>
      <c r="E45" s="319">
        <v>5.851849023601863E-11</v>
      </c>
      <c r="F45" s="319">
        <v>6.0625649324904E-11</v>
      </c>
      <c r="G45" s="319">
        <v>6.273907360402121E-11</v>
      </c>
      <c r="H45" s="319">
        <v>6.483166437807103E-11</v>
      </c>
      <c r="I45" s="319">
        <v>6.687191727545256E-11</v>
      </c>
      <c r="J45" s="319">
        <v>6.883887674425807E-11</v>
      </c>
      <c r="K45" s="319"/>
      <c r="L45" s="319">
        <v>7.067803930133124E-11</v>
      </c>
      <c r="M45" s="319">
        <v>7.236253901070689E-11</v>
      </c>
      <c r="N45" s="319"/>
      <c r="O45" s="319"/>
      <c r="P45" s="319">
        <v>7.382984186982094E-11</v>
      </c>
      <c r="Q45" s="319">
        <v>7.506824043141725E-11</v>
      </c>
      <c r="R45" s="319">
        <v>7.600487354683996E-11</v>
      </c>
      <c r="S45" s="319">
        <v>7.664033719478859E-11</v>
      </c>
      <c r="T45" s="319"/>
      <c r="U45" s="319">
        <v>7.693056901089326E-11</v>
      </c>
      <c r="V45" s="319">
        <v>7.687632807038841E-11</v>
      </c>
      <c r="W45" s="319">
        <v>7.647896976887858E-11</v>
      </c>
      <c r="X45" s="319">
        <v>7.575695705205034E-11</v>
      </c>
      <c r="Y45" s="319">
        <v>7.471526193605904E-11</v>
      </c>
      <c r="Z45" s="319">
        <v>7.343785712796518E-11</v>
      </c>
      <c r="AA45" s="319"/>
      <c r="AB45" s="319">
        <v>7.192720846102007E-11</v>
      </c>
      <c r="AC45" s="319"/>
      <c r="AD45" s="319"/>
      <c r="AE45" s="319">
        <v>7.020876922224543E-11</v>
      </c>
      <c r="AF45" s="319"/>
      <c r="AG45" s="319">
        <v>6.837425998728856E-11</v>
      </c>
      <c r="AH45" s="319">
        <v>6.641102485204649E-11</v>
      </c>
      <c r="AI45" s="319">
        <v>6.434262636631776E-11</v>
      </c>
      <c r="AJ45" s="319">
        <v>6.230474765316095E-11</v>
      </c>
      <c r="AK45" s="319">
        <v>6.021380150778186E-11</v>
      </c>
      <c r="AL45" s="319">
        <v>5.81241979634839E-11</v>
      </c>
      <c r="AM45" s="319">
        <v>5.605699231153743E-11</v>
      </c>
      <c r="AN45" s="319">
        <v>5.406815148356332E-11</v>
      </c>
      <c r="AO45" s="320">
        <v>5.210464067027811E-11</v>
      </c>
    </row>
    <row r="46" ht="13.5" thickBot="1"/>
    <row r="47" spans="17:35" ht="13.5" thickBot="1">
      <c r="Q47" s="72"/>
      <c r="R47" t="s">
        <v>356</v>
      </c>
      <c r="AE47" s="52"/>
      <c r="AH47" s="72"/>
      <c r="AI47" t="s">
        <v>356</v>
      </c>
    </row>
    <row r="48" ht="13.5" thickBot="1">
      <c r="AE48" s="52"/>
    </row>
    <row r="49" spans="17:35" ht="13.5" thickBot="1">
      <c r="Q49" s="245"/>
      <c r="R49" t="s">
        <v>354</v>
      </c>
      <c r="AE49" s="52"/>
      <c r="AH49" s="245"/>
      <c r="AI49" t="s">
        <v>354</v>
      </c>
    </row>
    <row r="51" spans="17:35" ht="12.75">
      <c r="Q51" s="246"/>
      <c r="R51" t="s">
        <v>351</v>
      </c>
      <c r="AE51" s="260"/>
      <c r="AH51" s="246"/>
      <c r="AI51" t="s">
        <v>351</v>
      </c>
    </row>
  </sheetData>
  <sheetProtection/>
  <printOptions/>
  <pageMargins left="0.75" right="0.75" top="1" bottom="1" header="0.5" footer="0.5"/>
  <pageSetup firstPageNumber="33" useFirstPageNumber="1" fitToWidth="3" fitToHeight="1" horizontalDpi="400" verticalDpi="400" orientation="landscape" scale="75" r:id="rId2"/>
  <headerFooter alignWithMargins="0">
    <oddHeader>&amp;C&amp;"Arial,Bold"&amp;12Table A-28
Calculated Acute Hazard Index for Respiratory System
Los Angeles Refinery - Wilmington Plant Modifications</oddHeader>
    <oddFooter>&amp;L&amp;6&amp;F&amp;A&amp;CA-&amp;P</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AE36"/>
  <sheetViews>
    <sheetView zoomScalePageLayoutView="0" workbookViewId="0" topLeftCell="I1">
      <selection activeCell="C20" sqref="C20"/>
    </sheetView>
  </sheetViews>
  <sheetFormatPr defaultColWidth="9.140625" defaultRowHeight="12.75"/>
  <cols>
    <col min="1" max="1" width="12.57421875" style="0" customWidth="1"/>
    <col min="2" max="12" width="12.421875" style="0" bestFit="1" customWidth="1"/>
    <col min="13" max="13" width="12.421875" style="0" hidden="1" customWidth="1"/>
    <col min="14" max="15" width="12.421875" style="0" bestFit="1" customWidth="1"/>
    <col min="16" max="18" width="12.421875" style="0" hidden="1" customWidth="1"/>
    <col min="19" max="19" width="12.421875" style="0" bestFit="1" customWidth="1"/>
    <col min="20" max="20" width="12.421875" style="0" hidden="1" customWidth="1"/>
    <col min="21" max="31" width="12.421875" style="0" bestFit="1" customWidth="1"/>
  </cols>
  <sheetData>
    <row r="1" spans="1:31" ht="51">
      <c r="A1" s="274" t="s">
        <v>357</v>
      </c>
      <c r="B1" s="293" t="s">
        <v>347</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09"/>
    </row>
    <row r="2" spans="1:31" ht="12.75">
      <c r="A2" s="294" t="s">
        <v>348</v>
      </c>
      <c r="B2" s="249">
        <v>381000</v>
      </c>
      <c r="C2" s="247">
        <v>381100</v>
      </c>
      <c r="D2" s="247">
        <v>381200</v>
      </c>
      <c r="E2" s="247">
        <v>381300</v>
      </c>
      <c r="F2" s="247">
        <v>381400</v>
      </c>
      <c r="G2" s="247">
        <v>381500</v>
      </c>
      <c r="H2" s="247">
        <v>381600</v>
      </c>
      <c r="I2" s="247">
        <v>381700</v>
      </c>
      <c r="J2" s="247">
        <v>381800</v>
      </c>
      <c r="K2" s="247">
        <v>381900</v>
      </c>
      <c r="L2" s="247">
        <v>382000</v>
      </c>
      <c r="M2" s="247">
        <v>382050</v>
      </c>
      <c r="N2" s="247">
        <v>382100</v>
      </c>
      <c r="O2" s="247">
        <v>382200</v>
      </c>
      <c r="P2" s="247">
        <v>382220</v>
      </c>
      <c r="Q2" s="247">
        <v>382250</v>
      </c>
      <c r="R2" s="247">
        <v>382280</v>
      </c>
      <c r="S2" s="247">
        <v>382300</v>
      </c>
      <c r="T2" s="247">
        <v>382380</v>
      </c>
      <c r="U2" s="247">
        <v>382400</v>
      </c>
      <c r="V2" s="247">
        <v>382500</v>
      </c>
      <c r="W2" s="247">
        <v>382600</v>
      </c>
      <c r="X2" s="247">
        <v>382700</v>
      </c>
      <c r="Y2" s="247">
        <v>382800</v>
      </c>
      <c r="Z2" s="247">
        <v>382900</v>
      </c>
      <c r="AA2" s="247">
        <v>383000</v>
      </c>
      <c r="AB2" s="247">
        <v>383100</v>
      </c>
      <c r="AC2" s="247">
        <v>383200</v>
      </c>
      <c r="AD2" s="247">
        <v>383300</v>
      </c>
      <c r="AE2" s="275">
        <v>383400</v>
      </c>
    </row>
    <row r="3" spans="1:31" ht="12.75">
      <c r="A3" s="276">
        <v>3736700</v>
      </c>
      <c r="B3" s="250">
        <v>6.715450855150985E-13</v>
      </c>
      <c r="C3" s="250">
        <v>7.347128207138393E-13</v>
      </c>
      <c r="D3" s="250">
        <v>7.914614729252469E-13</v>
      </c>
      <c r="E3" s="250">
        <v>8.406423954144814E-13</v>
      </c>
      <c r="F3" s="250">
        <v>8.707204390040525E-13</v>
      </c>
      <c r="G3" s="250">
        <v>8.76376183450466E-13</v>
      </c>
      <c r="H3" s="250">
        <v>8.925142188385059E-13</v>
      </c>
      <c r="I3" s="250">
        <v>9.701292316793239E-13</v>
      </c>
      <c r="J3" s="250">
        <v>1.107553055903297E-12</v>
      </c>
      <c r="K3" s="250">
        <v>1.2296526670249854E-12</v>
      </c>
      <c r="L3" s="250">
        <v>1.255187790133733E-12</v>
      </c>
      <c r="M3" s="250"/>
      <c r="N3" s="250">
        <v>1.2290157372616657E-12</v>
      </c>
      <c r="O3" s="250">
        <v>1.2349070358704053E-12</v>
      </c>
      <c r="P3" s="250"/>
      <c r="Q3" s="250"/>
      <c r="R3" s="250"/>
      <c r="S3" s="250">
        <v>1.2018605457787614E-12</v>
      </c>
      <c r="T3" s="250"/>
      <c r="U3" s="250">
        <v>1.0276815204203297E-12</v>
      </c>
      <c r="V3" s="250">
        <v>8.020660192866364E-13</v>
      </c>
      <c r="W3" s="250">
        <v>6.310880148703907E-13</v>
      </c>
      <c r="X3" s="250">
        <v>5.288514994230972E-13</v>
      </c>
      <c r="Y3" s="250">
        <v>4.739222713522724E-13</v>
      </c>
      <c r="Z3" s="250">
        <v>4.4242249830964776E-13</v>
      </c>
      <c r="AA3" s="250">
        <v>4.210327061000785E-13</v>
      </c>
      <c r="AB3" s="250">
        <v>4.04017379761392E-13</v>
      </c>
      <c r="AC3" s="250">
        <v>3.89288881948829E-13</v>
      </c>
      <c r="AD3" s="250">
        <v>3.7816541345408637E-13</v>
      </c>
      <c r="AE3" s="277">
        <v>3.7326461328131935E-13</v>
      </c>
    </row>
    <row r="4" spans="1:31" ht="12.75">
      <c r="A4" s="36">
        <v>3736600</v>
      </c>
      <c r="B4" s="278">
        <v>6.899176912580989E-13</v>
      </c>
      <c r="C4" s="278">
        <v>7.83074271053485E-13</v>
      </c>
      <c r="D4" s="278">
        <v>8.680056060669854E-13</v>
      </c>
      <c r="E4" s="278">
        <v>9.437010858007635E-13</v>
      </c>
      <c r="F4" s="278">
        <v>1.0067441523169177E-12</v>
      </c>
      <c r="G4" s="278">
        <v>1.0396340196756302E-12</v>
      </c>
      <c r="H4" s="278">
        <v>1.0489633902927039E-12</v>
      </c>
      <c r="I4" s="278">
        <v>1.1059210019569912E-12</v>
      </c>
      <c r="J4" s="278">
        <v>1.2596344783469405E-12</v>
      </c>
      <c r="K4" s="278">
        <v>1.4390352608509595E-12</v>
      </c>
      <c r="L4" s="278">
        <v>1.5038315978098279E-12</v>
      </c>
      <c r="M4" s="278"/>
      <c r="N4" s="278">
        <v>1.4756852108999308E-12</v>
      </c>
      <c r="O4" s="278">
        <v>1.4791539872992642E-12</v>
      </c>
      <c r="P4" s="278"/>
      <c r="Q4" s="278"/>
      <c r="R4" s="278"/>
      <c r="S4" s="278">
        <v>1.4092189598524002E-12</v>
      </c>
      <c r="T4" s="278"/>
      <c r="U4" s="278">
        <v>1.1551520560440334E-12</v>
      </c>
      <c r="V4" s="278">
        <v>8.774273792897317E-13</v>
      </c>
      <c r="W4" s="278">
        <v>6.898715147858208E-13</v>
      </c>
      <c r="X4" s="278">
        <v>5.886921292906176E-13</v>
      </c>
      <c r="Y4" s="278">
        <v>5.350576808121409E-13</v>
      </c>
      <c r="Z4" s="278">
        <v>5.024297870444725E-13</v>
      </c>
      <c r="AA4" s="278">
        <v>4.783101580062215E-13</v>
      </c>
      <c r="AB4" s="278">
        <v>4.582608937693753E-13</v>
      </c>
      <c r="AC4" s="278">
        <v>4.4439279578946094E-13</v>
      </c>
      <c r="AD4" s="278">
        <v>4.398041722171161E-13</v>
      </c>
      <c r="AE4" s="279">
        <v>4.440981812283832E-13</v>
      </c>
    </row>
    <row r="5" spans="1:31" ht="12.75">
      <c r="A5" s="36">
        <v>3736500</v>
      </c>
      <c r="B5" s="278">
        <v>6.773306774532031E-13</v>
      </c>
      <c r="C5" s="278">
        <v>8.017031342107511E-13</v>
      </c>
      <c r="D5" s="278">
        <v>9.294582606365371E-13</v>
      </c>
      <c r="E5" s="278">
        <v>1.0474570923160416E-12</v>
      </c>
      <c r="F5" s="278">
        <v>1.1517848286691017E-12</v>
      </c>
      <c r="G5" s="278">
        <v>1.2340762486795952E-12</v>
      </c>
      <c r="H5" s="278">
        <v>1.269945511050953E-12</v>
      </c>
      <c r="I5" s="278">
        <v>1.302618936062187E-12</v>
      </c>
      <c r="J5" s="278">
        <v>1.452601127471963E-12</v>
      </c>
      <c r="K5" s="278">
        <v>1.7025934686302766E-12</v>
      </c>
      <c r="L5" s="278">
        <v>1.8391716219038257E-12</v>
      </c>
      <c r="M5" s="278"/>
      <c r="N5" s="278">
        <v>1.8149732590193003E-12</v>
      </c>
      <c r="O5" s="278">
        <v>1.8129637884722116E-12</v>
      </c>
      <c r="P5" s="278"/>
      <c r="Q5" s="278"/>
      <c r="R5" s="278"/>
      <c r="S5" s="278">
        <v>1.675111485751204E-12</v>
      </c>
      <c r="T5" s="278"/>
      <c r="U5" s="278">
        <v>1.3082866310414723E-12</v>
      </c>
      <c r="V5" s="278">
        <v>9.70653236315379E-13</v>
      </c>
      <c r="W5" s="278">
        <v>7.712547130350126E-13</v>
      </c>
      <c r="X5" s="278">
        <v>6.714159788854427E-13</v>
      </c>
      <c r="Y5" s="278">
        <v>6.167460957989947E-13</v>
      </c>
      <c r="Z5" s="278">
        <v>5.804581967755678E-13</v>
      </c>
      <c r="AA5" s="278">
        <v>5.520059255550918E-13</v>
      </c>
      <c r="AB5" s="278">
        <v>5.34252301657212E-13</v>
      </c>
      <c r="AC5" s="278">
        <v>5.303563113371152E-13</v>
      </c>
      <c r="AD5" s="278">
        <v>5.37053438489642E-13</v>
      </c>
      <c r="AE5" s="279">
        <v>5.468785167107609E-13</v>
      </c>
    </row>
    <row r="6" spans="1:31" ht="12.75">
      <c r="A6" s="36">
        <v>3736400</v>
      </c>
      <c r="B6" s="278">
        <v>6.416465959262929E-13</v>
      </c>
      <c r="C6" s="278">
        <v>7.785418075415388E-13</v>
      </c>
      <c r="D6" s="278">
        <v>9.462398689483785E-13</v>
      </c>
      <c r="E6" s="278">
        <v>1.127290267676027E-12</v>
      </c>
      <c r="F6" s="278">
        <v>1.2980959527426443E-12</v>
      </c>
      <c r="G6" s="278">
        <v>1.4477717975077466E-12</v>
      </c>
      <c r="H6" s="278">
        <v>1.557274088683588E-12</v>
      </c>
      <c r="I6" s="278">
        <v>1.6018377662143094E-12</v>
      </c>
      <c r="J6" s="278">
        <v>1.7183479167389362E-12</v>
      </c>
      <c r="K6" s="278">
        <v>2.038474815234347E-12</v>
      </c>
      <c r="L6" s="278">
        <v>2.302068877343304E-12</v>
      </c>
      <c r="M6" s="278"/>
      <c r="N6" s="278">
        <v>2.2983905516552972E-12</v>
      </c>
      <c r="O6" s="278">
        <v>2.2841934393629018E-12</v>
      </c>
      <c r="P6" s="278"/>
      <c r="Q6" s="278"/>
      <c r="R6" s="278"/>
      <c r="S6" s="278">
        <v>2.019558580825173E-12</v>
      </c>
      <c r="T6" s="278"/>
      <c r="U6" s="278">
        <v>1.4963729979251462E-12</v>
      </c>
      <c r="V6" s="278">
        <v>1.0936266874523577E-12</v>
      </c>
      <c r="W6" s="278">
        <v>8.882479664296295E-13</v>
      </c>
      <c r="X6" s="278">
        <v>7.863745872114292E-13</v>
      </c>
      <c r="Y6" s="278">
        <v>7.272298602270043E-13</v>
      </c>
      <c r="Z6" s="278">
        <v>6.84615711122054E-13</v>
      </c>
      <c r="AA6" s="278">
        <v>6.611240014605364E-13</v>
      </c>
      <c r="AB6" s="278">
        <v>6.584058785643079E-13</v>
      </c>
      <c r="AC6" s="278">
        <v>6.669111795688979E-13</v>
      </c>
      <c r="AD6" s="278">
        <v>6.748006572639574E-13</v>
      </c>
      <c r="AE6" s="279">
        <v>6.741928324724584E-13</v>
      </c>
    </row>
    <row r="7" spans="1:31" ht="12.75">
      <c r="A7" s="36">
        <v>3736300</v>
      </c>
      <c r="B7" s="278">
        <v>6.140093786804104E-13</v>
      </c>
      <c r="C7" s="278">
        <v>7.341881244649418E-13</v>
      </c>
      <c r="D7" s="278">
        <v>9.072070008169857E-13</v>
      </c>
      <c r="E7" s="278">
        <v>1.1375352633730363E-12</v>
      </c>
      <c r="F7" s="278">
        <v>1.404335513141999E-12</v>
      </c>
      <c r="G7" s="278">
        <v>1.6647098623965822E-12</v>
      </c>
      <c r="H7" s="278">
        <v>1.890613920654124E-12</v>
      </c>
      <c r="I7" s="278">
        <v>2.039490868197465E-12</v>
      </c>
      <c r="J7" s="278">
        <v>2.129040603735675E-12</v>
      </c>
      <c r="K7" s="278">
        <v>2.4804094301650244E-12</v>
      </c>
      <c r="L7" s="278">
        <v>2.9568106101453687E-12</v>
      </c>
      <c r="M7" s="278"/>
      <c r="N7" s="278">
        <v>3.0181129889309817E-12</v>
      </c>
      <c r="O7" s="278">
        <v>2.975823901107006E-12</v>
      </c>
      <c r="P7" s="278"/>
      <c r="Q7" s="278"/>
      <c r="R7" s="278"/>
      <c r="S7" s="278">
        <v>2.4712045770592617E-12</v>
      </c>
      <c r="T7" s="278"/>
      <c r="U7" s="278">
        <v>1.7351914695193045E-12</v>
      </c>
      <c r="V7" s="278">
        <v>1.2712619154116421E-12</v>
      </c>
      <c r="W7" s="278">
        <v>1.0580481515374564E-12</v>
      </c>
      <c r="X7" s="278">
        <v>9.500089071214054E-13</v>
      </c>
      <c r="Y7" s="278">
        <v>8.818293681805693E-13</v>
      </c>
      <c r="Z7" s="278">
        <v>8.495490138242051E-13</v>
      </c>
      <c r="AA7" s="278">
        <v>8.47853529203366E-13</v>
      </c>
      <c r="AB7" s="278">
        <v>8.547941680245646E-13</v>
      </c>
      <c r="AC7" s="278">
        <v>8.542445789231011E-13</v>
      </c>
      <c r="AD7" s="278">
        <v>8.398639605508251E-13</v>
      </c>
      <c r="AE7" s="279">
        <v>8.139245805152325E-13</v>
      </c>
    </row>
    <row r="8" spans="1:31" ht="12.75">
      <c r="A8" s="36">
        <v>3736200</v>
      </c>
      <c r="B8" s="278">
        <v>6.283660798860961E-13</v>
      </c>
      <c r="C8" s="278">
        <v>7.201028175300753E-13</v>
      </c>
      <c r="D8" s="278">
        <v>8.597746116022876E-13</v>
      </c>
      <c r="E8" s="278">
        <v>1.0769330900542244E-12</v>
      </c>
      <c r="F8" s="278">
        <v>1.3980200094099405E-12</v>
      </c>
      <c r="G8" s="278">
        <v>1.809566118572596E-12</v>
      </c>
      <c r="H8" s="278">
        <v>2.2342071439446562E-12</v>
      </c>
      <c r="I8" s="278">
        <v>2.5983422461837026E-12</v>
      </c>
      <c r="J8" s="278">
        <v>2.8103903573363E-12</v>
      </c>
      <c r="K8" s="278">
        <v>3.1164014202180902E-12</v>
      </c>
      <c r="L8" s="278">
        <v>3.906615700992377E-12</v>
      </c>
      <c r="M8" s="278"/>
      <c r="N8" s="278">
        <v>4.152785296558178E-12</v>
      </c>
      <c r="O8" s="278">
        <v>4.039915470457515E-12</v>
      </c>
      <c r="P8" s="278"/>
      <c r="Q8" s="278"/>
      <c r="R8" s="278"/>
      <c r="S8" s="278">
        <v>3.0769208227913517E-12</v>
      </c>
      <c r="T8" s="278"/>
      <c r="U8" s="278">
        <v>2.0598857687367718E-12</v>
      </c>
      <c r="V8" s="278">
        <v>1.543101859541342E-12</v>
      </c>
      <c r="W8" s="278">
        <v>1.3141393918079362E-12</v>
      </c>
      <c r="X8" s="278">
        <v>1.1944576719957774E-12</v>
      </c>
      <c r="Y8" s="278">
        <v>1.148027619746238E-12</v>
      </c>
      <c r="Z8" s="278">
        <v>1.1438220096679097E-12</v>
      </c>
      <c r="AA8" s="278">
        <v>1.1380471627668029E-12</v>
      </c>
      <c r="AB8" s="278">
        <v>1.1156232181051435E-12</v>
      </c>
      <c r="AC8" s="278">
        <v>1.0775311074806902E-12</v>
      </c>
      <c r="AD8" s="278">
        <v>1.033880370788757E-12</v>
      </c>
      <c r="AE8" s="279">
        <v>9.961374293679106E-13</v>
      </c>
    </row>
    <row r="9" spans="1:31" ht="12.75">
      <c r="A9" s="36">
        <v>3736100</v>
      </c>
      <c r="B9" s="278">
        <v>6.986415203787539E-13</v>
      </c>
      <c r="C9" s="278">
        <v>7.75476168186539E-13</v>
      </c>
      <c r="D9" s="278">
        <v>8.829667100081194E-13</v>
      </c>
      <c r="E9" s="278">
        <v>1.0465926583130496E-12</v>
      </c>
      <c r="F9" s="278">
        <v>1.3162444943298752E-12</v>
      </c>
      <c r="G9" s="278">
        <v>1.7666631297998438E-12</v>
      </c>
      <c r="H9" s="278">
        <v>2.4352185042565694E-12</v>
      </c>
      <c r="I9" s="278">
        <v>3.195227618493749E-12</v>
      </c>
      <c r="J9" s="278">
        <v>3.835976899454221E-12</v>
      </c>
      <c r="K9" s="280">
        <v>4.210881678052039E-12</v>
      </c>
      <c r="L9" s="278">
        <v>5.3248622524027574E-12</v>
      </c>
      <c r="M9" s="278"/>
      <c r="N9" s="278">
        <v>6.087562922432502E-12</v>
      </c>
      <c r="O9" s="278">
        <v>5.771110562731248E-12</v>
      </c>
      <c r="P9" s="278"/>
      <c r="Q9" s="278"/>
      <c r="R9" s="278"/>
      <c r="S9" s="278">
        <v>3.930949655627587E-12</v>
      </c>
      <c r="T9" s="278"/>
      <c r="U9" s="278">
        <v>2.5627794352580196E-12</v>
      </c>
      <c r="V9" s="278">
        <v>1.9782889701836785E-12</v>
      </c>
      <c r="W9" s="278">
        <v>1.735171431154182E-12</v>
      </c>
      <c r="X9" s="278">
        <v>1.6636992759448829E-12</v>
      </c>
      <c r="Y9" s="278">
        <v>1.6370794695172508E-12</v>
      </c>
      <c r="Z9" s="278">
        <v>1.588702230446851E-12</v>
      </c>
      <c r="AA9" s="278">
        <v>1.5242376367391023E-12</v>
      </c>
      <c r="AB9" s="278">
        <v>1.4591202463820217E-12</v>
      </c>
      <c r="AC9" s="278">
        <v>1.4107549653984116E-12</v>
      </c>
      <c r="AD9" s="278">
        <v>1.3886491742467645E-12</v>
      </c>
      <c r="AE9" s="279">
        <v>1.3917634040106616E-12</v>
      </c>
    </row>
    <row r="10" spans="1:31" ht="12.75">
      <c r="A10" s="36">
        <v>3736000</v>
      </c>
      <c r="B10" s="278">
        <v>8.398169736246677E-13</v>
      </c>
      <c r="C10" s="278">
        <v>9.189644496688532E-13</v>
      </c>
      <c r="D10" s="278">
        <v>1.020064473467021E-12</v>
      </c>
      <c r="E10" s="278">
        <v>1.1572222354080831E-12</v>
      </c>
      <c r="F10" s="278">
        <v>1.3599220726773036E-12</v>
      </c>
      <c r="G10" s="278">
        <v>1.697095853531157E-12</v>
      </c>
      <c r="H10" s="278">
        <v>2.325920743620415E-12</v>
      </c>
      <c r="I10" s="278">
        <v>3.4690302235880685E-12</v>
      </c>
      <c r="J10" s="278">
        <v>5.014359895246807E-12</v>
      </c>
      <c r="K10" s="280">
        <v>6.1083746534598784E-12</v>
      </c>
      <c r="L10" s="281">
        <v>7.420953569303906E-12</v>
      </c>
      <c r="M10" s="278"/>
      <c r="N10" s="278">
        <v>9.603146898436937E-12</v>
      </c>
      <c r="O10" s="278">
        <v>8.58236014079563E-12</v>
      </c>
      <c r="P10" s="278"/>
      <c r="Q10" s="278"/>
      <c r="R10" s="278"/>
      <c r="S10" s="278">
        <v>5.176632860913546E-12</v>
      </c>
      <c r="T10" s="278"/>
      <c r="U10" s="278">
        <v>3.4304981994307464E-12</v>
      </c>
      <c r="V10" s="278">
        <v>2.7957199797541375E-12</v>
      </c>
      <c r="W10" s="278">
        <v>2.6593809953576456E-12</v>
      </c>
      <c r="X10" s="278">
        <v>2.5319847106162005E-12</v>
      </c>
      <c r="Y10" s="278">
        <v>2.38509781710331E-12</v>
      </c>
      <c r="Z10" s="278">
        <v>2.283391211526307E-12</v>
      </c>
      <c r="AA10" s="278">
        <v>2.233277067513604E-12</v>
      </c>
      <c r="AB10" s="278">
        <v>2.230096127821476E-12</v>
      </c>
      <c r="AC10" s="278">
        <v>2.2577011701344273E-12</v>
      </c>
      <c r="AD10" s="278">
        <v>2.29656318758655E-12</v>
      </c>
      <c r="AE10" s="279">
        <v>2.3314388765754537E-12</v>
      </c>
    </row>
    <row r="11" spans="1:31" ht="12.75">
      <c r="A11" s="36">
        <v>3735900</v>
      </c>
      <c r="B11" s="278">
        <v>1.0687988142218437E-12</v>
      </c>
      <c r="C11" s="278">
        <v>1.1798610722068554E-12</v>
      </c>
      <c r="D11" s="278">
        <v>1.3121528051857076E-12</v>
      </c>
      <c r="E11" s="278">
        <v>1.4744048385798138E-12</v>
      </c>
      <c r="F11" s="278">
        <v>1.6831464781597275E-12</v>
      </c>
      <c r="G11" s="278">
        <v>1.973860969786127E-12</v>
      </c>
      <c r="H11" s="278">
        <v>2.4358363269163547E-12</v>
      </c>
      <c r="I11" s="278">
        <v>3.3177265246864843E-12</v>
      </c>
      <c r="J11" s="278">
        <v>5.171664619796293E-12</v>
      </c>
      <c r="K11" s="280">
        <v>8.839302685705686E-12</v>
      </c>
      <c r="L11" s="281">
        <v>1.1642448152168835E-11</v>
      </c>
      <c r="M11" s="278"/>
      <c r="N11" s="278">
        <v>1.722332646229877E-11</v>
      </c>
      <c r="O11" s="278">
        <v>1.3617065867184588E-11</v>
      </c>
      <c r="P11" s="278"/>
      <c r="Q11" s="278"/>
      <c r="R11" s="278"/>
      <c r="S11" s="278">
        <v>7.613377189464625E-12</v>
      </c>
      <c r="T11" s="278"/>
      <c r="U11" s="278">
        <v>5.197159668354361E-12</v>
      </c>
      <c r="V11" s="280">
        <v>4.9317129667253265E-12</v>
      </c>
      <c r="W11" s="278">
        <v>4.4390060728526014E-12</v>
      </c>
      <c r="X11" s="278">
        <v>4.276488319134919E-12</v>
      </c>
      <c r="Y11" s="278">
        <v>4.294657920727058E-12</v>
      </c>
      <c r="Z11" s="278">
        <v>4.318143906460045E-12</v>
      </c>
      <c r="AA11" s="278">
        <v>4.310776443236868E-12</v>
      </c>
      <c r="AB11" s="278">
        <v>4.263563072274276E-12</v>
      </c>
      <c r="AC11" s="278">
        <v>4.176755592618925E-12</v>
      </c>
      <c r="AD11" s="278">
        <v>4.055130399838173E-12</v>
      </c>
      <c r="AE11" s="279">
        <v>3.906459241541838E-12</v>
      </c>
    </row>
    <row r="12" spans="1:31" ht="12.75">
      <c r="A12" s="36">
        <v>3735800</v>
      </c>
      <c r="B12" s="278">
        <v>1.328863844569076E-12</v>
      </c>
      <c r="C12" s="278">
        <v>1.509184584815732E-12</v>
      </c>
      <c r="D12" s="278">
        <v>1.7315864261609735E-12</v>
      </c>
      <c r="E12" s="278">
        <v>2.0101639429116153E-12</v>
      </c>
      <c r="F12" s="278">
        <v>2.3654162852510014E-12</v>
      </c>
      <c r="G12" s="278">
        <v>2.829704117691438E-12</v>
      </c>
      <c r="H12" s="278">
        <v>3.4557154934082546E-12</v>
      </c>
      <c r="I12" s="278">
        <v>4.35169692478231E-12</v>
      </c>
      <c r="J12" s="278">
        <v>5.687098585306444E-12</v>
      </c>
      <c r="K12" s="280">
        <v>8.926615009450583E-12</v>
      </c>
      <c r="L12" s="280">
        <v>2.018836588090436E-11</v>
      </c>
      <c r="M12" s="278"/>
      <c r="N12" s="278">
        <v>3.838778193883063E-11</v>
      </c>
      <c r="O12" s="278">
        <v>2.3892429174759567E-11</v>
      </c>
      <c r="P12" s="278"/>
      <c r="Q12" s="278"/>
      <c r="R12" s="278"/>
      <c r="S12" s="278">
        <v>1.4439908071906852E-11</v>
      </c>
      <c r="T12" s="278"/>
      <c r="U12" s="278">
        <v>1.1619151536107507E-11</v>
      </c>
      <c r="V12" s="280">
        <v>1.1306467996988017E-11</v>
      </c>
      <c r="W12" s="278">
        <v>1.1967925889178613E-11</v>
      </c>
      <c r="X12" s="278">
        <v>1.1126898690831748E-11</v>
      </c>
      <c r="Y12" s="278">
        <v>1.0088709100106862E-11</v>
      </c>
      <c r="Z12" s="278">
        <v>9.105527275000706E-12</v>
      </c>
      <c r="AA12" s="278">
        <v>8.247483347402453E-12</v>
      </c>
      <c r="AB12" s="278">
        <v>7.4677167646761E-12</v>
      </c>
      <c r="AC12" s="278">
        <v>6.762080928661533E-12</v>
      </c>
      <c r="AD12" s="278">
        <v>6.1289361012180934E-12</v>
      </c>
      <c r="AE12" s="279">
        <v>5.565583636087391E-12</v>
      </c>
    </row>
    <row r="13" spans="1:31" ht="12.75" hidden="1">
      <c r="A13" s="36">
        <v>3735750</v>
      </c>
      <c r="B13" s="278"/>
      <c r="C13" s="278"/>
      <c r="D13" s="278"/>
      <c r="E13" s="278"/>
      <c r="F13" s="278"/>
      <c r="G13" s="278"/>
      <c r="H13" s="278"/>
      <c r="I13" s="278"/>
      <c r="J13" s="278"/>
      <c r="K13" s="280"/>
      <c r="L13" s="280"/>
      <c r="M13" s="278"/>
      <c r="N13" s="278">
        <v>5.61885667248881E-11</v>
      </c>
      <c r="O13" s="278"/>
      <c r="P13" s="278">
        <v>3.5054501739416476E-11</v>
      </c>
      <c r="Q13" s="278"/>
      <c r="R13" s="278"/>
      <c r="S13" s="278"/>
      <c r="T13" s="278"/>
      <c r="U13" s="278"/>
      <c r="V13" s="280"/>
      <c r="W13" s="278"/>
      <c r="X13" s="278"/>
      <c r="Y13" s="278"/>
      <c r="Z13" s="278"/>
      <c r="AA13" s="278"/>
      <c r="AB13" s="278"/>
      <c r="AC13" s="278"/>
      <c r="AD13" s="278"/>
      <c r="AE13" s="279"/>
    </row>
    <row r="14" spans="1:31" ht="13.5" thickBot="1">
      <c r="A14" s="36">
        <v>3735700</v>
      </c>
      <c r="B14" s="278">
        <v>1.496525166778613E-12</v>
      </c>
      <c r="C14" s="278">
        <v>1.735326533501278E-12</v>
      </c>
      <c r="D14" s="278">
        <v>2.043326971537324E-12</v>
      </c>
      <c r="E14" s="278">
        <v>2.450906351393314E-12</v>
      </c>
      <c r="F14" s="278">
        <v>3.007215684333488E-12</v>
      </c>
      <c r="G14" s="278">
        <v>3.797757353265256E-12</v>
      </c>
      <c r="H14" s="278">
        <v>4.97490512689427E-12</v>
      </c>
      <c r="I14" s="278">
        <v>6.856639244562515E-12</v>
      </c>
      <c r="J14" s="278">
        <v>9.666135021816577E-12</v>
      </c>
      <c r="K14" s="280">
        <v>1.544991916321225E-11</v>
      </c>
      <c r="L14" s="280">
        <v>2.8798954645324907E-11</v>
      </c>
      <c r="M14" s="278">
        <v>3.932672982409855E-11</v>
      </c>
      <c r="N14" s="278"/>
      <c r="O14" s="278"/>
      <c r="P14" s="278"/>
      <c r="Q14" s="278"/>
      <c r="R14" s="278">
        <v>9.579582316854464E-11</v>
      </c>
      <c r="S14" s="278">
        <v>8.612013900336964E-11</v>
      </c>
      <c r="T14" s="278"/>
      <c r="U14" s="278">
        <v>5.255308415462823E-11</v>
      </c>
      <c r="V14" s="280">
        <v>3.518565042453441E-11</v>
      </c>
      <c r="W14" s="278">
        <v>2.7922316510808215E-11</v>
      </c>
      <c r="X14" s="278">
        <v>2.1857352920905125E-11</v>
      </c>
      <c r="Y14" s="278">
        <v>1.7572877193736773E-11</v>
      </c>
      <c r="Z14" s="278">
        <v>1.4384423171546105E-11</v>
      </c>
      <c r="AA14" s="278">
        <v>1.1998610205611263E-11</v>
      </c>
      <c r="AB14" s="278">
        <v>1.0150541216731753E-11</v>
      </c>
      <c r="AC14" s="278">
        <v>8.70647475064123E-12</v>
      </c>
      <c r="AD14" s="278">
        <v>7.560241133076482E-12</v>
      </c>
      <c r="AE14" s="279">
        <v>6.6365764196596585E-12</v>
      </c>
    </row>
    <row r="15" spans="1:31" ht="12.75" hidden="1">
      <c r="A15" s="36">
        <v>3735680</v>
      </c>
      <c r="B15" s="278"/>
      <c r="C15" s="278"/>
      <c r="D15" s="278"/>
      <c r="E15" s="278"/>
      <c r="F15" s="278"/>
      <c r="G15" s="278"/>
      <c r="H15" s="278"/>
      <c r="I15" s="278"/>
      <c r="J15" s="278"/>
      <c r="K15" s="280"/>
      <c r="L15" s="280"/>
      <c r="M15" s="278"/>
      <c r="N15" s="278"/>
      <c r="O15" s="278"/>
      <c r="P15" s="278"/>
      <c r="Q15" s="278"/>
      <c r="R15" s="278"/>
      <c r="S15" s="278"/>
      <c r="T15" s="278">
        <v>6.430083717947183E-11</v>
      </c>
      <c r="U15" s="278"/>
      <c r="V15" s="280"/>
      <c r="W15" s="278"/>
      <c r="X15" s="278"/>
      <c r="Y15" s="278"/>
      <c r="Z15" s="278"/>
      <c r="AA15" s="278"/>
      <c r="AB15" s="278"/>
      <c r="AC15" s="278"/>
      <c r="AD15" s="278"/>
      <c r="AE15" s="279"/>
    </row>
    <row r="16" spans="1:31" ht="12.75" hidden="1">
      <c r="A16" s="36">
        <v>3735620</v>
      </c>
      <c r="B16" s="278"/>
      <c r="C16" s="278"/>
      <c r="D16" s="278"/>
      <c r="E16" s="278"/>
      <c r="F16" s="278"/>
      <c r="G16" s="278"/>
      <c r="H16" s="278"/>
      <c r="I16" s="278"/>
      <c r="J16" s="278"/>
      <c r="K16" s="280"/>
      <c r="L16" s="280"/>
      <c r="M16" s="278"/>
      <c r="N16" s="278"/>
      <c r="O16" s="278"/>
      <c r="P16" s="278">
        <v>2.733344601312775E-10</v>
      </c>
      <c r="Q16" s="278">
        <v>1.252015467154342E-10</v>
      </c>
      <c r="R16" s="278"/>
      <c r="S16" s="278"/>
      <c r="T16" s="278"/>
      <c r="U16" s="278"/>
      <c r="V16" s="280"/>
      <c r="W16" s="278"/>
      <c r="X16" s="278"/>
      <c r="Y16" s="278"/>
      <c r="Z16" s="278"/>
      <c r="AA16" s="278"/>
      <c r="AB16" s="278"/>
      <c r="AC16" s="278"/>
      <c r="AD16" s="278"/>
      <c r="AE16" s="279"/>
    </row>
    <row r="17" spans="1:31" ht="13.5" thickBot="1">
      <c r="A17" s="36">
        <v>3735600</v>
      </c>
      <c r="B17" s="278">
        <v>1.5457674366109264E-12</v>
      </c>
      <c r="C17" s="278">
        <v>1.8023381919344853E-12</v>
      </c>
      <c r="D17" s="278">
        <v>2.136688236030831E-12</v>
      </c>
      <c r="E17" s="278">
        <v>2.5846935593424598E-12</v>
      </c>
      <c r="F17" s="278">
        <v>3.2057103287619616E-12</v>
      </c>
      <c r="G17" s="278">
        <v>4.1081505653458955E-12</v>
      </c>
      <c r="H17" s="278">
        <v>5.47380276008589E-12</v>
      </c>
      <c r="I17" s="278">
        <v>7.724837172336821E-12</v>
      </c>
      <c r="J17" s="278">
        <v>1.1290430515794922E-11</v>
      </c>
      <c r="K17" s="280">
        <v>1.9065315312733617E-11</v>
      </c>
      <c r="L17" s="280">
        <v>4.2484250280810786E-11</v>
      </c>
      <c r="M17" s="278"/>
      <c r="N17" s="280">
        <v>7.711661162693872E-11</v>
      </c>
      <c r="O17" s="278"/>
      <c r="P17" s="278"/>
      <c r="Q17" s="278"/>
      <c r="R17" s="278"/>
      <c r="S17" s="278"/>
      <c r="T17" s="278"/>
      <c r="U17" s="256">
        <v>8.547024244851541E-11</v>
      </c>
      <c r="V17" s="280">
        <v>5.036893643058006E-11</v>
      </c>
      <c r="W17" s="278">
        <v>3.562055383081371E-11</v>
      </c>
      <c r="X17" s="278">
        <v>2.6098213152658232E-11</v>
      </c>
      <c r="Y17" s="278">
        <v>2.0010574809937243E-11</v>
      </c>
      <c r="Z17" s="278">
        <v>1.5927370232250558E-11</v>
      </c>
      <c r="AA17" s="278">
        <v>1.296176115305347E-11</v>
      </c>
      <c r="AB17" s="278">
        <v>1.0807352950053416E-11</v>
      </c>
      <c r="AC17" s="278">
        <v>9.175583983598331E-12</v>
      </c>
      <c r="AD17" s="278">
        <v>7.908521019999315E-12</v>
      </c>
      <c r="AE17" s="279">
        <v>6.903651607822858E-12</v>
      </c>
    </row>
    <row r="18" spans="1:31" ht="12.75">
      <c r="A18" s="36">
        <v>3735500</v>
      </c>
      <c r="B18" s="278">
        <v>1.5428549563142275E-12</v>
      </c>
      <c r="C18" s="278">
        <v>1.7970305247150522E-12</v>
      </c>
      <c r="D18" s="278">
        <v>2.1277441548214475E-12</v>
      </c>
      <c r="E18" s="278">
        <v>2.5707891651661858E-12</v>
      </c>
      <c r="F18" s="278">
        <v>3.186481635894154E-12</v>
      </c>
      <c r="G18" s="278">
        <v>4.086837050913931E-12</v>
      </c>
      <c r="H18" s="278">
        <v>5.467870616384214E-12</v>
      </c>
      <c r="I18" s="278">
        <v>7.780449633895973E-12</v>
      </c>
      <c r="J18" s="278">
        <v>1.1842606788823297E-11</v>
      </c>
      <c r="K18" s="280">
        <v>2.3093137465967624E-11</v>
      </c>
      <c r="L18" s="280">
        <v>3.85965178450031E-11</v>
      </c>
      <c r="M18" s="278"/>
      <c r="N18" s="280">
        <v>8.831185051917346E-11</v>
      </c>
      <c r="O18" s="278"/>
      <c r="P18" s="278"/>
      <c r="Q18" s="278"/>
      <c r="R18" s="278"/>
      <c r="S18" s="278"/>
      <c r="T18" s="278"/>
      <c r="U18" s="278">
        <v>2.96395333891149E-11</v>
      </c>
      <c r="V18" s="280">
        <v>2.3983422888029174E-11</v>
      </c>
      <c r="W18" s="278">
        <v>1.954621502240584E-11</v>
      </c>
      <c r="X18" s="278">
        <v>1.6222369727438933E-11</v>
      </c>
      <c r="Y18" s="278">
        <v>1.374902093324413E-11</v>
      </c>
      <c r="Z18" s="278">
        <v>1.1823000035469468E-11</v>
      </c>
      <c r="AA18" s="278">
        <v>1.027049835103031E-11</v>
      </c>
      <c r="AB18" s="278">
        <v>8.98462977894079E-12</v>
      </c>
      <c r="AC18" s="278">
        <v>7.915561717333061E-12</v>
      </c>
      <c r="AD18" s="278">
        <v>7.0209450297701234E-12</v>
      </c>
      <c r="AE18" s="279">
        <v>6.2678636025389525E-12</v>
      </c>
    </row>
    <row r="19" spans="1:31" ht="12.75" hidden="1">
      <c r="A19" s="36">
        <v>3735450</v>
      </c>
      <c r="B19" s="278"/>
      <c r="C19" s="278"/>
      <c r="D19" s="278"/>
      <c r="E19" s="278"/>
      <c r="F19" s="278"/>
      <c r="G19" s="278"/>
      <c r="H19" s="278"/>
      <c r="I19" s="278"/>
      <c r="J19" s="278"/>
      <c r="K19" s="280"/>
      <c r="L19" s="280"/>
      <c r="M19" s="278"/>
      <c r="N19" s="280"/>
      <c r="O19" s="278"/>
      <c r="P19" s="278">
        <v>8.978951781138129E-11</v>
      </c>
      <c r="Q19" s="278"/>
      <c r="R19" s="278"/>
      <c r="S19" s="278"/>
      <c r="T19" s="278"/>
      <c r="U19" s="278"/>
      <c r="V19" s="280"/>
      <c r="W19" s="278"/>
      <c r="X19" s="278"/>
      <c r="Y19" s="278"/>
      <c r="Z19" s="278"/>
      <c r="AA19" s="278"/>
      <c r="AB19" s="278"/>
      <c r="AC19" s="278"/>
      <c r="AD19" s="278"/>
      <c r="AE19" s="279"/>
    </row>
    <row r="20" spans="1:31" ht="12.75">
      <c r="A20" s="36">
        <v>3735400</v>
      </c>
      <c r="B20" s="278">
        <v>1.5283998857262553E-12</v>
      </c>
      <c r="C20" s="278">
        <v>1.7814257622792845E-12</v>
      </c>
      <c r="D20" s="278">
        <v>2.113324813987648E-12</v>
      </c>
      <c r="E20" s="278">
        <v>2.560768207711774E-12</v>
      </c>
      <c r="F20" s="278">
        <v>3.1842605356309486E-12</v>
      </c>
      <c r="G20" s="278">
        <v>4.107527802061563E-12</v>
      </c>
      <c r="H20" s="278">
        <v>5.655300274490736E-12</v>
      </c>
      <c r="I20" s="278">
        <v>8.737247612050132E-12</v>
      </c>
      <c r="J20" s="278">
        <v>1.4166845266408056E-11</v>
      </c>
      <c r="K20" s="280">
        <v>1.9791273312901544E-11</v>
      </c>
      <c r="L20" s="280">
        <v>3.0052281392077956E-11</v>
      </c>
      <c r="M20" s="278"/>
      <c r="N20" s="280">
        <v>4.859336467984205E-11</v>
      </c>
      <c r="O20" s="280">
        <v>5.998563558339752E-11</v>
      </c>
      <c r="P20" s="278"/>
      <c r="Q20" s="278"/>
      <c r="R20" s="278"/>
      <c r="S20" s="280">
        <v>1.8138518114834698E-11</v>
      </c>
      <c r="T20" s="278"/>
      <c r="U20" s="281">
        <v>1.3588913644383233E-11</v>
      </c>
      <c r="V20" s="280">
        <v>1.0917307746027182E-11</v>
      </c>
      <c r="W20" s="278">
        <v>9.051334824861088E-12</v>
      </c>
      <c r="X20" s="278">
        <v>7.812575089088246E-12</v>
      </c>
      <c r="Y20" s="278">
        <v>7.054048120651309E-12</v>
      </c>
      <c r="Z20" s="278">
        <v>6.513124144230145E-12</v>
      </c>
      <c r="AA20" s="278">
        <v>6.128572260492306E-12</v>
      </c>
      <c r="AB20" s="278">
        <v>5.776747525941909E-12</v>
      </c>
      <c r="AC20" s="278">
        <v>5.438194556742631E-12</v>
      </c>
      <c r="AD20" s="278">
        <v>5.106860357443869E-12</v>
      </c>
      <c r="AE20" s="279">
        <v>4.7845628617111544E-12</v>
      </c>
    </row>
    <row r="21" spans="1:31" ht="12.75" hidden="1">
      <c r="A21" s="36">
        <v>3735380</v>
      </c>
      <c r="B21" s="278"/>
      <c r="C21" s="278"/>
      <c r="D21" s="278"/>
      <c r="E21" s="278"/>
      <c r="F21" s="278"/>
      <c r="G21" s="278"/>
      <c r="H21" s="278"/>
      <c r="I21" s="278"/>
      <c r="J21" s="278"/>
      <c r="K21" s="280"/>
      <c r="L21" s="280"/>
      <c r="M21" s="278"/>
      <c r="N21" s="280"/>
      <c r="O21" s="280"/>
      <c r="P21" s="278"/>
      <c r="Q21" s="278"/>
      <c r="R21" s="278"/>
      <c r="S21" s="278"/>
      <c r="T21" s="278"/>
      <c r="U21" s="280">
        <v>1.2492811755551639E-11</v>
      </c>
      <c r="V21" s="280"/>
      <c r="W21" s="278"/>
      <c r="X21" s="278"/>
      <c r="Y21" s="278"/>
      <c r="Z21" s="278"/>
      <c r="AA21" s="278"/>
      <c r="AB21" s="278"/>
      <c r="AC21" s="278"/>
      <c r="AD21" s="278"/>
      <c r="AE21" s="279"/>
    </row>
    <row r="22" spans="1:31" ht="12.75">
      <c r="A22" s="36">
        <v>3735300</v>
      </c>
      <c r="B22" s="278">
        <v>1.5281016099506742E-12</v>
      </c>
      <c r="C22" s="278">
        <v>1.785936499363636E-12</v>
      </c>
      <c r="D22" s="278">
        <v>2.1237160250847415E-12</v>
      </c>
      <c r="E22" s="278">
        <v>2.5878351866548384E-12</v>
      </c>
      <c r="F22" s="278">
        <v>3.2871641942220177E-12</v>
      </c>
      <c r="G22" s="278">
        <v>4.466260145227003E-12</v>
      </c>
      <c r="H22" s="278">
        <v>6.477249675423375E-12</v>
      </c>
      <c r="I22" s="278">
        <v>9.313208316046642E-12</v>
      </c>
      <c r="J22" s="278">
        <v>1.284970133483141E-11</v>
      </c>
      <c r="K22" s="280">
        <v>1.706901282149338E-11</v>
      </c>
      <c r="L22" s="280">
        <v>2.0111642492146334E-11</v>
      </c>
      <c r="M22" s="278"/>
      <c r="N22" s="280">
        <v>2.747644900526175E-11</v>
      </c>
      <c r="O22" s="280">
        <v>3.1447744383945926E-11</v>
      </c>
      <c r="P22" s="278"/>
      <c r="Q22" s="278"/>
      <c r="R22" s="278"/>
      <c r="S22" s="280">
        <v>1.304843895550959E-11</v>
      </c>
      <c r="T22" s="278"/>
      <c r="U22" s="280">
        <v>8.555033916646984E-12</v>
      </c>
      <c r="V22" s="280">
        <v>7.206733770213257E-12</v>
      </c>
      <c r="W22" s="278">
        <v>5.989644121209205E-12</v>
      </c>
      <c r="X22" s="278">
        <v>5.2456092924263116E-12</v>
      </c>
      <c r="Y22" s="278">
        <v>4.64209831512503E-12</v>
      </c>
      <c r="Z22" s="278">
        <v>4.1507077546429774E-12</v>
      </c>
      <c r="AA22" s="278">
        <v>3.795851018145058E-12</v>
      </c>
      <c r="AB22" s="278">
        <v>3.5596734292346193E-12</v>
      </c>
      <c r="AC22" s="278">
        <v>3.4018391463650104E-12</v>
      </c>
      <c r="AD22" s="278">
        <v>3.28827142868748E-12</v>
      </c>
      <c r="AE22" s="279">
        <v>3.194543821800788E-12</v>
      </c>
    </row>
    <row r="23" spans="1:31" ht="12.75">
      <c r="A23" s="36">
        <v>3735200</v>
      </c>
      <c r="B23" s="278">
        <v>1.5405945747870038E-12</v>
      </c>
      <c r="C23" s="278">
        <v>1.8092329026757241E-12</v>
      </c>
      <c r="D23" s="278">
        <v>2.1859386511481706E-12</v>
      </c>
      <c r="E23" s="278">
        <v>2.759992569069179E-12</v>
      </c>
      <c r="F23" s="278">
        <v>3.668342150087553E-12</v>
      </c>
      <c r="G23" s="278">
        <v>5.011171817676583E-12</v>
      </c>
      <c r="H23" s="278">
        <v>6.716014960195856E-12</v>
      </c>
      <c r="I23" s="278">
        <v>8.693547674852327E-12</v>
      </c>
      <c r="J23" s="278">
        <v>1.0802500480866576E-11</v>
      </c>
      <c r="K23" s="280">
        <v>1.2272874398239244E-11</v>
      </c>
      <c r="L23" s="280">
        <v>1.4782325307541468E-11</v>
      </c>
      <c r="M23" s="278"/>
      <c r="N23" s="280">
        <v>1.9846375276163204E-11</v>
      </c>
      <c r="O23" s="280">
        <v>2.115806780106949E-11</v>
      </c>
      <c r="P23" s="278"/>
      <c r="Q23" s="278"/>
      <c r="R23" s="278"/>
      <c r="S23" s="280">
        <v>1.0701132317040071E-11</v>
      </c>
      <c r="T23" s="278"/>
      <c r="U23" s="280">
        <v>5.767061859123502E-12</v>
      </c>
      <c r="V23" s="280">
        <v>5.172124943429635E-12</v>
      </c>
      <c r="W23" s="278">
        <v>4.502033699234923E-12</v>
      </c>
      <c r="X23" s="278">
        <v>3.884993338439458E-12</v>
      </c>
      <c r="Y23" s="278">
        <v>3.494297242982967E-12</v>
      </c>
      <c r="Z23" s="278">
        <v>3.1841857211075275E-12</v>
      </c>
      <c r="AA23" s="278">
        <v>2.9049351737608657E-12</v>
      </c>
      <c r="AB23" s="278">
        <v>2.662409655087185E-12</v>
      </c>
      <c r="AC23" s="278">
        <v>2.4669417311563315E-12</v>
      </c>
      <c r="AD23" s="278">
        <v>2.319928859202535E-12</v>
      </c>
      <c r="AE23" s="279">
        <v>2.2155388473533466E-12</v>
      </c>
    </row>
    <row r="24" spans="1:31" ht="12.75">
      <c r="A24" s="36">
        <v>3735100</v>
      </c>
      <c r="B24" s="278">
        <v>1.579387095909447E-12</v>
      </c>
      <c r="C24" s="278">
        <v>1.902985334180287E-12</v>
      </c>
      <c r="D24" s="278">
        <v>2.3845348623357272E-12</v>
      </c>
      <c r="E24" s="278">
        <v>3.0880646498104043E-12</v>
      </c>
      <c r="F24" s="278">
        <v>4.0260848347511255E-12</v>
      </c>
      <c r="G24" s="278">
        <v>5.124571782777665E-12</v>
      </c>
      <c r="H24" s="278">
        <v>6.3061037457075014E-12</v>
      </c>
      <c r="I24" s="278">
        <v>7.48968536248547E-12</v>
      </c>
      <c r="J24" s="278">
        <v>8.37464199439013E-12</v>
      </c>
      <c r="K24" s="280">
        <v>9.1713592078395E-12</v>
      </c>
      <c r="L24" s="280">
        <v>1.1081781208482139E-11</v>
      </c>
      <c r="M24" s="278"/>
      <c r="N24" s="280">
        <v>1.46611349666776E-11</v>
      </c>
      <c r="O24" s="280">
        <v>1.5077142895065896E-11</v>
      </c>
      <c r="P24" s="278"/>
      <c r="Q24" s="278"/>
      <c r="R24" s="278"/>
      <c r="S24" s="280">
        <v>9.009731451994046E-12</v>
      </c>
      <c r="T24" s="278"/>
      <c r="U24" s="280">
        <v>4.6370253215689394E-12</v>
      </c>
      <c r="V24" s="280">
        <v>3.760003322550234E-12</v>
      </c>
      <c r="W24" s="278">
        <v>3.5123758912772513E-12</v>
      </c>
      <c r="X24" s="278">
        <v>3.1299694939553744E-12</v>
      </c>
      <c r="Y24" s="278">
        <v>2.7675203083052493E-12</v>
      </c>
      <c r="Z24" s="278">
        <v>2.523956697564147E-12</v>
      </c>
      <c r="AA24" s="278">
        <v>2.3466319140352536E-12</v>
      </c>
      <c r="AB24" s="278">
        <v>2.183224063684595E-12</v>
      </c>
      <c r="AC24" s="278">
        <v>2.0292810325435723E-12</v>
      </c>
      <c r="AD24" s="278">
        <v>1.890439794174712E-12</v>
      </c>
      <c r="AE24" s="279">
        <v>1.7709054864167377E-12</v>
      </c>
    </row>
    <row r="25" spans="1:31" ht="12.75">
      <c r="A25" s="36">
        <v>3735000</v>
      </c>
      <c r="B25" s="278">
        <v>1.693344369294726E-12</v>
      </c>
      <c r="C25" s="278">
        <v>2.0990143884457785E-12</v>
      </c>
      <c r="D25" s="278">
        <v>2.6482734963720274E-12</v>
      </c>
      <c r="E25" s="278">
        <v>3.323310086818325E-12</v>
      </c>
      <c r="F25" s="278">
        <v>4.062518445645829E-12</v>
      </c>
      <c r="G25" s="278">
        <v>4.8097153343145775E-12</v>
      </c>
      <c r="H25" s="278">
        <v>5.535323829354833E-12</v>
      </c>
      <c r="I25" s="278">
        <v>6.143140370395342E-12</v>
      </c>
      <c r="J25" s="278">
        <v>6.556822332094056E-12</v>
      </c>
      <c r="K25" s="280">
        <v>7.170889641025376E-12</v>
      </c>
      <c r="L25" s="280">
        <v>8.857154666350969E-12</v>
      </c>
      <c r="M25" s="278"/>
      <c r="N25" s="280">
        <v>1.132334098422494E-11</v>
      </c>
      <c r="O25" s="280">
        <v>1.1420978871183978E-11</v>
      </c>
      <c r="P25" s="278"/>
      <c r="Q25" s="278"/>
      <c r="R25" s="278"/>
      <c r="S25" s="280">
        <v>7.642504422513259E-12</v>
      </c>
      <c r="T25" s="278"/>
      <c r="U25" s="280">
        <v>4.105699922780099E-12</v>
      </c>
      <c r="V25" s="280">
        <v>2.9436603196797542E-12</v>
      </c>
      <c r="W25" s="278">
        <v>2.7448143658689055E-12</v>
      </c>
      <c r="X25" s="278">
        <v>2.5690859665381746E-12</v>
      </c>
      <c r="Y25" s="278">
        <v>2.330267787708635E-12</v>
      </c>
      <c r="Z25" s="278">
        <v>2.0971091294080475E-12</v>
      </c>
      <c r="AA25" s="278">
        <v>1.93047462364748E-12</v>
      </c>
      <c r="AB25" s="278">
        <v>1.814743510525977E-12</v>
      </c>
      <c r="AC25" s="278">
        <v>1.7126856989621916E-12</v>
      </c>
      <c r="AD25" s="278">
        <v>1.613404135850169E-12</v>
      </c>
      <c r="AE25" s="279">
        <v>1.5188485061443465E-12</v>
      </c>
    </row>
    <row r="26" spans="1:31" ht="12.75">
      <c r="A26" s="36">
        <v>3734900</v>
      </c>
      <c r="B26" s="278">
        <v>1.8714803144728122E-12</v>
      </c>
      <c r="C26" s="278">
        <v>2.302903350107758E-12</v>
      </c>
      <c r="D26" s="278">
        <v>2.7987775339553397E-12</v>
      </c>
      <c r="E26" s="278">
        <v>3.312767585309282E-12</v>
      </c>
      <c r="F26" s="278">
        <v>3.8102634658543514E-12</v>
      </c>
      <c r="G26" s="278">
        <v>4.286501349254913E-12</v>
      </c>
      <c r="H26" s="278">
        <v>4.718453183250861E-12</v>
      </c>
      <c r="I26" s="278">
        <v>5.023349409671104E-12</v>
      </c>
      <c r="J26" s="278">
        <v>5.2639482385992235E-12</v>
      </c>
      <c r="K26" s="280">
        <v>5.861123730269299E-12</v>
      </c>
      <c r="L26" s="280">
        <v>7.340611376309891E-12</v>
      </c>
      <c r="M26" s="278"/>
      <c r="N26" s="280">
        <v>9.043125188865719E-12</v>
      </c>
      <c r="O26" s="280">
        <v>9.01642135755394E-12</v>
      </c>
      <c r="P26" s="278"/>
      <c r="Q26" s="278"/>
      <c r="R26" s="278"/>
      <c r="S26" s="280">
        <v>6.545410397722423E-12</v>
      </c>
      <c r="T26" s="278"/>
      <c r="U26" s="280">
        <v>3.768580840546686E-12</v>
      </c>
      <c r="V26" s="280">
        <v>2.5186128975557075E-12</v>
      </c>
      <c r="W26" s="278">
        <v>2.1823168621349655E-12</v>
      </c>
      <c r="X26" s="278">
        <v>2.108307730465085E-12</v>
      </c>
      <c r="Y26" s="278">
        <v>1.978522108774354E-12</v>
      </c>
      <c r="Z26" s="278">
        <v>1.8191086628240463E-12</v>
      </c>
      <c r="AA26" s="278">
        <v>1.6592615208852866E-12</v>
      </c>
      <c r="AB26" s="278">
        <v>1.5377246414009352E-12</v>
      </c>
      <c r="AC26" s="278">
        <v>1.4549696028706148E-12</v>
      </c>
      <c r="AD26" s="278">
        <v>1.3868049329160677E-12</v>
      </c>
      <c r="AE26" s="279">
        <v>1.3203818961203197E-12</v>
      </c>
    </row>
    <row r="27" spans="1:31" ht="12.75">
      <c r="A27" s="36">
        <v>3734800</v>
      </c>
      <c r="B27" s="278">
        <v>2.0241101393369464E-12</v>
      </c>
      <c r="C27" s="278">
        <v>2.3945815427417843E-12</v>
      </c>
      <c r="D27" s="278">
        <v>2.762373710364597E-12</v>
      </c>
      <c r="E27" s="278">
        <v>3.1083118415055756E-12</v>
      </c>
      <c r="F27" s="278">
        <v>3.4375949767655663E-12</v>
      </c>
      <c r="G27" s="278">
        <v>3.751562647948171E-12</v>
      </c>
      <c r="H27" s="278">
        <v>4.00138097629518E-12</v>
      </c>
      <c r="I27" s="278">
        <v>4.1486354539074225E-12</v>
      </c>
      <c r="J27" s="278">
        <v>4.357773509732981E-12</v>
      </c>
      <c r="K27" s="280">
        <v>4.985477908994141E-12</v>
      </c>
      <c r="L27" s="280">
        <v>6.22582117438677E-12</v>
      </c>
      <c r="M27" s="278"/>
      <c r="N27" s="280">
        <v>7.410682039203318E-12</v>
      </c>
      <c r="O27" s="280">
        <v>7.338497764894441E-12</v>
      </c>
      <c r="P27" s="278"/>
      <c r="Q27" s="278"/>
      <c r="R27" s="278"/>
      <c r="S27" s="280">
        <v>5.6556141462428054E-12</v>
      </c>
      <c r="T27" s="278"/>
      <c r="U27" s="280">
        <v>3.5031581877766147E-12</v>
      </c>
      <c r="V27" s="280">
        <v>2.280416896325717E-12</v>
      </c>
      <c r="W27" s="278">
        <v>1.8318572097609605E-12</v>
      </c>
      <c r="X27" s="278">
        <v>1.7341607451014073E-12</v>
      </c>
      <c r="Y27" s="278">
        <v>1.6797581421727064E-12</v>
      </c>
      <c r="Z27" s="278">
        <v>1.5822286382592353E-12</v>
      </c>
      <c r="AA27" s="278">
        <v>1.4702258120999938E-12</v>
      </c>
      <c r="AB27" s="278">
        <v>1.3552550739021027E-12</v>
      </c>
      <c r="AC27" s="278">
        <v>1.2629607405760207E-12</v>
      </c>
      <c r="AD27" s="278">
        <v>1.1997292329379044E-12</v>
      </c>
      <c r="AE27" s="279">
        <v>1.1511246280784705E-12</v>
      </c>
    </row>
    <row r="28" spans="1:31" ht="12.75">
      <c r="A28" s="36">
        <v>3734700</v>
      </c>
      <c r="B28" s="278">
        <v>2.0757184645401363E-12</v>
      </c>
      <c r="C28" s="278">
        <v>2.3457694340248508E-12</v>
      </c>
      <c r="D28" s="278">
        <v>2.5952311068853233E-12</v>
      </c>
      <c r="E28" s="278">
        <v>2.8324410171773047E-12</v>
      </c>
      <c r="F28" s="278">
        <v>3.0659046077527175E-12</v>
      </c>
      <c r="G28" s="278">
        <v>3.270846750171613E-12</v>
      </c>
      <c r="H28" s="278">
        <v>3.397486349291425E-12</v>
      </c>
      <c r="I28" s="278">
        <v>3.4838307289066045E-12</v>
      </c>
      <c r="J28" s="278">
        <v>3.72269759364026E-12</v>
      </c>
      <c r="K28" s="280">
        <v>4.351807305461387E-12</v>
      </c>
      <c r="L28" s="280">
        <v>5.363971981187855E-12</v>
      </c>
      <c r="M28" s="278"/>
      <c r="N28" s="280">
        <v>6.201024686460842E-12</v>
      </c>
      <c r="O28" s="280">
        <v>6.1161019711147336E-12</v>
      </c>
      <c r="P28" s="278"/>
      <c r="Q28" s="278"/>
      <c r="R28" s="278"/>
      <c r="S28" s="280">
        <v>4.929372316040928E-12</v>
      </c>
      <c r="T28" s="278"/>
      <c r="U28" s="280">
        <v>3.265202543729887E-12</v>
      </c>
      <c r="V28" s="280">
        <v>2.1261265141878737E-12</v>
      </c>
      <c r="W28" s="278">
        <v>1.625564398303268E-12</v>
      </c>
      <c r="X28" s="278">
        <v>1.4562896721254014E-12</v>
      </c>
      <c r="Y28" s="278">
        <v>1.4255758345016412E-12</v>
      </c>
      <c r="Z28" s="278">
        <v>1.3758989157918864E-12</v>
      </c>
      <c r="AA28" s="278">
        <v>1.3021567998501466E-12</v>
      </c>
      <c r="AB28" s="278">
        <v>1.2203129435237111E-12</v>
      </c>
      <c r="AC28" s="278">
        <v>1.1344977916674533E-12</v>
      </c>
      <c r="AD28" s="278">
        <v>1.0622743179924917E-12</v>
      </c>
      <c r="AE28" s="279">
        <v>1.0116607534223473E-12</v>
      </c>
    </row>
    <row r="29" spans="1:31" ht="12.75">
      <c r="A29" s="36">
        <v>3734600</v>
      </c>
      <c r="B29" s="278">
        <v>2.022413311910745E-12</v>
      </c>
      <c r="C29" s="278">
        <v>2.20784309978383E-12</v>
      </c>
      <c r="D29" s="278">
        <v>2.384487569576183E-12</v>
      </c>
      <c r="E29" s="278">
        <v>2.561968159457118E-12</v>
      </c>
      <c r="F29" s="278">
        <v>2.7288591131117853E-12</v>
      </c>
      <c r="G29" s="278">
        <v>2.8467932214467977E-12</v>
      </c>
      <c r="H29" s="278">
        <v>2.9033037575622315E-12</v>
      </c>
      <c r="I29" s="278">
        <v>2.989596590333581E-12</v>
      </c>
      <c r="J29" s="278">
        <v>3.2670124488258733E-12</v>
      </c>
      <c r="K29" s="280">
        <v>3.861628760628901E-12</v>
      </c>
      <c r="L29" s="280">
        <v>4.6783053514833265E-12</v>
      </c>
      <c r="M29" s="278"/>
      <c r="N29" s="280">
        <v>5.279385382626521E-12</v>
      </c>
      <c r="O29" s="280">
        <v>5.195039424904883E-12</v>
      </c>
      <c r="P29" s="278"/>
      <c r="Q29" s="278"/>
      <c r="R29" s="278"/>
      <c r="S29" s="280">
        <v>4.332572576061926E-12</v>
      </c>
      <c r="T29" s="278"/>
      <c r="U29" s="280">
        <v>3.0417723662487252E-12</v>
      </c>
      <c r="V29" s="280">
        <v>2.0146279509862936E-12</v>
      </c>
      <c r="W29" s="278">
        <v>1.4958080086693548E-12</v>
      </c>
      <c r="X29" s="278">
        <v>1.2727921663573273E-12</v>
      </c>
      <c r="Y29" s="278">
        <v>1.2146611616666663E-12</v>
      </c>
      <c r="Z29" s="278">
        <v>1.1973181134952648E-12</v>
      </c>
      <c r="AA29" s="278">
        <v>1.1525184650331852E-12</v>
      </c>
      <c r="AB29" s="278">
        <v>1.0961628736447293E-12</v>
      </c>
      <c r="AC29" s="278">
        <v>1.0344408801049646E-12</v>
      </c>
      <c r="AD29" s="278">
        <v>9.684320815284985E-13</v>
      </c>
      <c r="AE29" s="279">
        <v>9.105540502204298E-13</v>
      </c>
    </row>
    <row r="30" spans="1:31" ht="12.75">
      <c r="A30" s="36">
        <v>3734500</v>
      </c>
      <c r="B30" s="278">
        <v>1.9074773970023063E-12</v>
      </c>
      <c r="C30" s="278">
        <v>2.0426221380796723E-12</v>
      </c>
      <c r="D30" s="278">
        <v>2.1803582716520527E-12</v>
      </c>
      <c r="E30" s="278">
        <v>2.3160576256010788E-12</v>
      </c>
      <c r="F30" s="278">
        <v>2.4239824268154843E-12</v>
      </c>
      <c r="G30" s="278">
        <v>2.4789429348979277E-12</v>
      </c>
      <c r="H30" s="278">
        <v>2.5119057475079345E-12</v>
      </c>
      <c r="I30" s="278">
        <v>2.6240289999283482E-12</v>
      </c>
      <c r="J30" s="278">
        <v>2.924765152311637E-12</v>
      </c>
      <c r="K30" s="280">
        <v>3.464876538423324E-12</v>
      </c>
      <c r="L30" s="280">
        <v>4.121788165131305E-12</v>
      </c>
      <c r="M30" s="278"/>
      <c r="N30" s="280">
        <v>4.560490489030173E-12</v>
      </c>
      <c r="O30" s="280">
        <v>4.481808255038508E-12</v>
      </c>
      <c r="P30" s="278"/>
      <c r="Q30" s="278"/>
      <c r="R30" s="278"/>
      <c r="S30" s="280">
        <v>3.838377564561513E-12</v>
      </c>
      <c r="T30" s="278"/>
      <c r="U30" s="280">
        <v>2.830443473369982E-12</v>
      </c>
      <c r="V30" s="280">
        <v>1.9254382242778674E-12</v>
      </c>
      <c r="W30" s="278">
        <v>1.4059134691283501E-12</v>
      </c>
      <c r="X30" s="278">
        <v>1.1557810108336947E-12</v>
      </c>
      <c r="Y30" s="278">
        <v>1.0564414548720711E-12</v>
      </c>
      <c r="Z30" s="278">
        <v>1.0400288866346315E-12</v>
      </c>
      <c r="AA30" s="278">
        <v>1.0222526425734377E-12</v>
      </c>
      <c r="AB30" s="278">
        <v>9.83369016857857E-13</v>
      </c>
      <c r="AC30" s="278">
        <v>9.39694678127511E-13</v>
      </c>
      <c r="AD30" s="278">
        <v>8.919558298783345E-13</v>
      </c>
      <c r="AE30" s="279">
        <v>8.399152188759032E-13</v>
      </c>
    </row>
    <row r="31" spans="1:31" ht="12.75">
      <c r="A31" s="36">
        <v>3734400</v>
      </c>
      <c r="B31" s="278">
        <v>1.7750888481992454E-12</v>
      </c>
      <c r="C31" s="278">
        <v>1.8839637110387637E-12</v>
      </c>
      <c r="D31" s="278">
        <v>1.9947143811748623E-12</v>
      </c>
      <c r="E31" s="278">
        <v>2.090909880524474E-12</v>
      </c>
      <c r="F31" s="278">
        <v>2.1488243996176328E-12</v>
      </c>
      <c r="G31" s="278">
        <v>2.169619482884018E-12</v>
      </c>
      <c r="H31" s="278">
        <v>2.208931549917219E-12</v>
      </c>
      <c r="I31" s="278">
        <v>2.3493415265004344E-12</v>
      </c>
      <c r="J31" s="278">
        <v>2.6548270064793903E-12</v>
      </c>
      <c r="K31" s="280">
        <v>3.1342080127055547E-12</v>
      </c>
      <c r="L31" s="280">
        <v>3.6631710258276065E-12</v>
      </c>
      <c r="M31" s="278"/>
      <c r="N31" s="280">
        <v>3.988346317579463E-12</v>
      </c>
      <c r="O31" s="280">
        <v>3.916944465818911E-12</v>
      </c>
      <c r="P31" s="278"/>
      <c r="Q31" s="278"/>
      <c r="R31" s="278"/>
      <c r="S31" s="280">
        <v>3.425791474131454E-12</v>
      </c>
      <c r="T31" s="278"/>
      <c r="U31" s="280">
        <v>2.6319445683020476E-12</v>
      </c>
      <c r="V31" s="280">
        <v>1.8471402744196943E-12</v>
      </c>
      <c r="W31" s="278">
        <v>1.339532756085034E-12</v>
      </c>
      <c r="X31" s="278">
        <v>1.076950654216024E-12</v>
      </c>
      <c r="Y31" s="278">
        <v>9.478899750225236E-13</v>
      </c>
      <c r="Z31" s="278">
        <v>9.092787660681532E-13</v>
      </c>
      <c r="AA31" s="278">
        <v>9.046381931019418E-13</v>
      </c>
      <c r="AB31" s="278">
        <v>8.8490129801142E-13</v>
      </c>
      <c r="AC31" s="278">
        <v>8.520168517546091E-13</v>
      </c>
      <c r="AD31" s="278">
        <v>8.177024910275283E-13</v>
      </c>
      <c r="AE31" s="279">
        <v>7.799712581678865E-13</v>
      </c>
    </row>
    <row r="32" spans="1:31" ht="12.75">
      <c r="A32" s="19">
        <v>3734300</v>
      </c>
      <c r="B32" s="282">
        <v>1.6487874872132576E-12</v>
      </c>
      <c r="C32" s="282">
        <v>1.7407373612668024E-12</v>
      </c>
      <c r="D32" s="282">
        <v>1.8257334165217502E-12</v>
      </c>
      <c r="E32" s="282">
        <v>1.8849565075412268E-12</v>
      </c>
      <c r="F32" s="282">
        <v>1.908135874900719E-12</v>
      </c>
      <c r="G32" s="282">
        <v>1.917535161699718E-12</v>
      </c>
      <c r="H32" s="282">
        <v>1.9758708121445557E-12</v>
      </c>
      <c r="I32" s="282">
        <v>2.136487872402782E-12</v>
      </c>
      <c r="J32" s="282">
        <v>2.4331563014942767E-12</v>
      </c>
      <c r="K32" s="283">
        <v>2.8532092207548312E-12</v>
      </c>
      <c r="L32" s="283">
        <v>3.2805218005569325E-12</v>
      </c>
      <c r="M32" s="282"/>
      <c r="N32" s="283">
        <v>3.5250198895416055E-12</v>
      </c>
      <c r="O32" s="283">
        <v>3.460988102260059E-12</v>
      </c>
      <c r="P32" s="282"/>
      <c r="Q32" s="282"/>
      <c r="R32" s="282"/>
      <c r="S32" s="283">
        <v>3.0784768935116585E-12</v>
      </c>
      <c r="T32" s="282"/>
      <c r="U32" s="283">
        <v>2.4472365886625333E-12</v>
      </c>
      <c r="V32" s="283">
        <v>1.7735559417383188E-12</v>
      </c>
      <c r="W32" s="282">
        <v>1.2883550683854504E-12</v>
      </c>
      <c r="X32" s="282">
        <v>1.0192777238174362E-12</v>
      </c>
      <c r="Y32" s="282">
        <v>8.748741961619304E-13</v>
      </c>
      <c r="Z32" s="282">
        <v>8.104500408061697E-13</v>
      </c>
      <c r="AA32" s="282">
        <v>7.997891447972057E-13</v>
      </c>
      <c r="AB32" s="282">
        <v>7.956127859067086E-13</v>
      </c>
      <c r="AC32" s="282">
        <v>7.751968741213908E-13</v>
      </c>
      <c r="AD32" s="282">
        <v>7.478186775484963E-13</v>
      </c>
      <c r="AE32" s="284">
        <v>7.204986008793778E-13</v>
      </c>
    </row>
    <row r="33" ht="13.5" thickBot="1"/>
    <row r="34" spans="2:21" ht="13.5" thickBot="1">
      <c r="B34" s="72"/>
      <c r="C34" t="s">
        <v>349</v>
      </c>
      <c r="S34" s="72"/>
      <c r="U34" t="s">
        <v>349</v>
      </c>
    </row>
    <row r="36" spans="2:21" ht="12.75">
      <c r="B36" s="246"/>
      <c r="C36" t="s">
        <v>358</v>
      </c>
      <c r="S36" s="246"/>
      <c r="U36" t="s">
        <v>358</v>
      </c>
    </row>
  </sheetData>
  <sheetProtection/>
  <printOptions/>
  <pageMargins left="0.75" right="0.75" top="1" bottom="1" header="0.5" footer="0.5"/>
  <pageSetup firstPageNumber="36" useFirstPageNumber="1" fitToWidth="2" fitToHeight="1" horizontalDpi="400" verticalDpi="400" orientation="landscape" scale="68" r:id="rId2"/>
  <headerFooter alignWithMargins="0">
    <oddHeader>&amp;C&amp;"Arial,Bold"&amp;12Table A-29
Calculated Maximum Individual Cancer Risk
Los Angeles Marine Terminal Modifications</oddHeader>
    <oddFooter>&amp;L&amp;6&amp;F&amp;A&amp;CA-&amp;P</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AE36"/>
  <sheetViews>
    <sheetView zoomScalePageLayoutView="0" workbookViewId="0" topLeftCell="I1">
      <selection activeCell="C20" sqref="C20"/>
    </sheetView>
  </sheetViews>
  <sheetFormatPr defaultColWidth="9.140625" defaultRowHeight="12.75"/>
  <cols>
    <col min="1" max="1" width="13.8515625" style="0" customWidth="1"/>
    <col min="2" max="12" width="12.421875" style="0" bestFit="1" customWidth="1"/>
    <col min="13" max="13" width="12.421875" style="0" hidden="1" customWidth="1"/>
    <col min="14" max="15" width="12.421875" style="0" bestFit="1" customWidth="1"/>
    <col min="16" max="18" width="12.421875" style="0" hidden="1" customWidth="1"/>
    <col min="19" max="19" width="12.421875" style="0" bestFit="1" customWidth="1"/>
    <col min="20" max="20" width="12.421875" style="0" hidden="1" customWidth="1"/>
    <col min="21" max="31" width="12.421875" style="0" bestFit="1" customWidth="1"/>
  </cols>
  <sheetData>
    <row r="1" spans="1:31" ht="54.75" customHeight="1">
      <c r="A1" s="92" t="s">
        <v>359</v>
      </c>
      <c r="B1" s="295" t="s">
        <v>347</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8"/>
    </row>
    <row r="2" spans="1:31" ht="12.75">
      <c r="A2" s="292" t="s">
        <v>348</v>
      </c>
      <c r="B2" s="249">
        <v>381000</v>
      </c>
      <c r="C2" s="247">
        <v>381100</v>
      </c>
      <c r="D2" s="247">
        <v>381200</v>
      </c>
      <c r="E2" s="247">
        <v>381300</v>
      </c>
      <c r="F2" s="247">
        <v>381400</v>
      </c>
      <c r="G2" s="247">
        <v>381500</v>
      </c>
      <c r="H2" s="247">
        <v>381600</v>
      </c>
      <c r="I2" s="247">
        <v>381700</v>
      </c>
      <c r="J2" s="247">
        <v>381800</v>
      </c>
      <c r="K2" s="247">
        <v>381900</v>
      </c>
      <c r="L2" s="247">
        <v>382000</v>
      </c>
      <c r="M2" s="247">
        <v>382050</v>
      </c>
      <c r="N2" s="247">
        <v>382100</v>
      </c>
      <c r="O2" s="247">
        <v>382200</v>
      </c>
      <c r="P2" s="247">
        <v>382220</v>
      </c>
      <c r="Q2" s="247">
        <v>382250</v>
      </c>
      <c r="R2" s="247">
        <v>382280</v>
      </c>
      <c r="S2" s="247">
        <v>382300</v>
      </c>
      <c r="T2" s="247">
        <v>382380</v>
      </c>
      <c r="U2" s="247">
        <v>382400</v>
      </c>
      <c r="V2" s="247">
        <v>382500</v>
      </c>
      <c r="W2" s="247">
        <v>382600</v>
      </c>
      <c r="X2" s="247">
        <v>382700</v>
      </c>
      <c r="Y2" s="247">
        <v>382800</v>
      </c>
      <c r="Z2" s="247">
        <v>382900</v>
      </c>
      <c r="AA2" s="247">
        <v>383000</v>
      </c>
      <c r="AB2" s="247">
        <v>383100</v>
      </c>
      <c r="AC2" s="247">
        <v>383200</v>
      </c>
      <c r="AD2" s="247">
        <v>383300</v>
      </c>
      <c r="AE2" s="248">
        <v>383400</v>
      </c>
    </row>
    <row r="3" spans="1:31" ht="12.75">
      <c r="A3" s="285">
        <v>3736700</v>
      </c>
      <c r="B3" s="250">
        <v>2.392524415574193E-10</v>
      </c>
      <c r="C3" s="250">
        <v>2.985371214187246E-10</v>
      </c>
      <c r="D3" s="250">
        <v>3.4301448395881273E-10</v>
      </c>
      <c r="E3" s="250">
        <v>3.371703026443771E-10</v>
      </c>
      <c r="F3" s="250">
        <v>2.625616094142641E-10</v>
      </c>
      <c r="G3" s="250">
        <v>2.3260944485610534E-10</v>
      </c>
      <c r="H3" s="250">
        <v>2.4007611104093525E-10</v>
      </c>
      <c r="I3" s="250">
        <v>2.0575193637747715E-10</v>
      </c>
      <c r="J3" s="250">
        <v>2.571064587606709E-10</v>
      </c>
      <c r="K3" s="250">
        <v>2.8112982824428486E-10</v>
      </c>
      <c r="L3" s="250">
        <v>2.733160868490998E-10</v>
      </c>
      <c r="M3" s="250"/>
      <c r="N3" s="250">
        <v>3.188262001457882E-10</v>
      </c>
      <c r="O3" s="250">
        <v>3.3146594958639547E-10</v>
      </c>
      <c r="P3" s="250"/>
      <c r="Q3" s="250"/>
      <c r="R3" s="250"/>
      <c r="S3" s="250">
        <v>2.97582097171315E-10</v>
      </c>
      <c r="T3" s="250"/>
      <c r="U3" s="250">
        <v>2.841665953799496E-10</v>
      </c>
      <c r="V3" s="250">
        <v>2.71384777014061E-10</v>
      </c>
      <c r="W3" s="250">
        <v>2.3239780166146336E-10</v>
      </c>
      <c r="X3" s="250">
        <v>1.8947979222880652E-10</v>
      </c>
      <c r="Y3" s="250">
        <v>1.7345521446354682E-10</v>
      </c>
      <c r="Z3" s="250">
        <v>1.7567673556730517E-10</v>
      </c>
      <c r="AA3" s="250">
        <v>1.911229742978077E-10</v>
      </c>
      <c r="AB3" s="250">
        <v>2.080836581581753E-10</v>
      </c>
      <c r="AC3" s="250">
        <v>2.1225988074408115E-10</v>
      </c>
      <c r="AD3" s="250">
        <v>2.0299143485610627E-10</v>
      </c>
      <c r="AE3" s="252">
        <v>1.7638035542543935E-10</v>
      </c>
    </row>
    <row r="4" spans="1:31" ht="12.75">
      <c r="A4" s="286">
        <v>3736600</v>
      </c>
      <c r="B4" s="278">
        <v>2.3615246583075194E-10</v>
      </c>
      <c r="C4" s="253">
        <v>2.7232804902468414E-10</v>
      </c>
      <c r="D4" s="253">
        <v>3.484174722632091E-10</v>
      </c>
      <c r="E4" s="253">
        <v>4.0245252930140843E-10</v>
      </c>
      <c r="F4" s="253">
        <v>3.8183803914830155E-10</v>
      </c>
      <c r="G4" s="253">
        <v>2.7175916926881786E-10</v>
      </c>
      <c r="H4" s="253">
        <v>2.7691596666929807E-10</v>
      </c>
      <c r="I4" s="253">
        <v>2.6532434226323426E-10</v>
      </c>
      <c r="J4" s="253">
        <v>2.722154499238592E-10</v>
      </c>
      <c r="K4" s="253">
        <v>3.298871841881109E-10</v>
      </c>
      <c r="L4" s="253">
        <v>3.152203174847352E-10</v>
      </c>
      <c r="M4" s="253"/>
      <c r="N4" s="253">
        <v>3.6988571668907457E-10</v>
      </c>
      <c r="O4" s="253">
        <v>3.8096599416146377E-10</v>
      </c>
      <c r="P4" s="253"/>
      <c r="Q4" s="253"/>
      <c r="R4" s="253"/>
      <c r="S4" s="253">
        <v>3.383554056829497E-10</v>
      </c>
      <c r="T4" s="253"/>
      <c r="U4" s="253">
        <v>3.19978025655236E-10</v>
      </c>
      <c r="V4" s="253">
        <v>3.0897772875446237E-10</v>
      </c>
      <c r="W4" s="253">
        <v>2.34866720445892E-10</v>
      </c>
      <c r="X4" s="253">
        <v>2.092915137488045E-10</v>
      </c>
      <c r="Y4" s="253">
        <v>2.0047699398662133E-10</v>
      </c>
      <c r="Z4" s="253">
        <v>2.2265145562916388E-10</v>
      </c>
      <c r="AA4" s="253">
        <v>2.3916536447253933E-10</v>
      </c>
      <c r="AB4" s="253">
        <v>2.4656480078300695E-10</v>
      </c>
      <c r="AC4" s="253">
        <v>2.3100986553668836E-10</v>
      </c>
      <c r="AD4" s="253">
        <v>1.9798799346216003E-10</v>
      </c>
      <c r="AE4" s="255">
        <v>1.6181525751970958E-10</v>
      </c>
    </row>
    <row r="5" spans="1:31" ht="12.75">
      <c r="A5" s="286">
        <v>3736500</v>
      </c>
      <c r="B5" s="278">
        <v>2.524601886566863E-10</v>
      </c>
      <c r="C5" s="253">
        <v>2.7804913683359504E-10</v>
      </c>
      <c r="D5" s="253">
        <v>3.139998676523328E-10</v>
      </c>
      <c r="E5" s="253">
        <v>4.1414353882106417E-10</v>
      </c>
      <c r="F5" s="253">
        <v>4.806541573431527E-10</v>
      </c>
      <c r="G5" s="253">
        <v>4.323255492176126E-10</v>
      </c>
      <c r="H5" s="253">
        <v>3.0446343705937796E-10</v>
      </c>
      <c r="I5" s="253">
        <v>3.3386604348683816E-10</v>
      </c>
      <c r="J5" s="253">
        <v>2.978570287123065E-10</v>
      </c>
      <c r="K5" s="253">
        <v>3.818699849521326E-10</v>
      </c>
      <c r="L5" s="253">
        <v>3.6504183513467273E-10</v>
      </c>
      <c r="M5" s="253"/>
      <c r="N5" s="253">
        <v>4.3447092017345224E-10</v>
      </c>
      <c r="O5" s="253">
        <v>4.433121181545791E-10</v>
      </c>
      <c r="P5" s="253"/>
      <c r="Q5" s="253"/>
      <c r="R5" s="253"/>
      <c r="S5" s="253">
        <v>3.9701978441832454E-10</v>
      </c>
      <c r="T5" s="253"/>
      <c r="U5" s="253">
        <v>3.6492535395710484E-10</v>
      </c>
      <c r="V5" s="253">
        <v>3.2391715436964634E-10</v>
      </c>
      <c r="W5" s="253">
        <v>2.6884013829497787E-10</v>
      </c>
      <c r="X5" s="253">
        <v>2.4064805175299687E-10</v>
      </c>
      <c r="Y5" s="253">
        <v>2.5908945961182074E-10</v>
      </c>
      <c r="Z5" s="253">
        <v>2.777657669265792E-10</v>
      </c>
      <c r="AA5" s="253">
        <v>2.9147492499220785E-10</v>
      </c>
      <c r="AB5" s="253">
        <v>2.670639508662967E-10</v>
      </c>
      <c r="AC5" s="253">
        <v>2.2466294196474037E-10</v>
      </c>
      <c r="AD5" s="253">
        <v>1.8129334928947045E-10</v>
      </c>
      <c r="AE5" s="255">
        <v>1.488988438301367E-10</v>
      </c>
    </row>
    <row r="6" spans="1:31" ht="12.75">
      <c r="A6" s="286">
        <v>3736400</v>
      </c>
      <c r="B6" s="278">
        <v>2.2471302597449688E-10</v>
      </c>
      <c r="C6" s="253">
        <v>2.8634360605481756E-10</v>
      </c>
      <c r="D6" s="253">
        <v>3.314684151947557E-10</v>
      </c>
      <c r="E6" s="253">
        <v>3.6826010176976844E-10</v>
      </c>
      <c r="F6" s="253">
        <v>5.037418304295029E-10</v>
      </c>
      <c r="G6" s="253">
        <v>5.863984016860056E-10</v>
      </c>
      <c r="H6" s="253">
        <v>4.853823838477116E-10</v>
      </c>
      <c r="I6" s="253">
        <v>3.951322894196383E-10</v>
      </c>
      <c r="J6" s="253">
        <v>3.8338199602510774E-10</v>
      </c>
      <c r="K6" s="253">
        <v>4.3514525936135626E-10</v>
      </c>
      <c r="L6" s="253">
        <v>4.4735152781780914E-10</v>
      </c>
      <c r="M6" s="253"/>
      <c r="N6" s="253">
        <v>5.188795263896368E-10</v>
      </c>
      <c r="O6" s="253">
        <v>5.279334390843181E-10</v>
      </c>
      <c r="P6" s="253"/>
      <c r="Q6" s="253"/>
      <c r="R6" s="253"/>
      <c r="S6" s="253">
        <v>4.731173062100641E-10</v>
      </c>
      <c r="T6" s="253"/>
      <c r="U6" s="253">
        <v>4.5489695219586344E-10</v>
      </c>
      <c r="V6" s="253">
        <v>3.3798043217266046E-10</v>
      </c>
      <c r="W6" s="253">
        <v>3.104235216827747E-10</v>
      </c>
      <c r="X6" s="253">
        <v>3.063727574736319E-10</v>
      </c>
      <c r="Y6" s="253">
        <v>3.3342970431763135E-10</v>
      </c>
      <c r="Z6" s="253">
        <v>3.5174469520006914E-10</v>
      </c>
      <c r="AA6" s="253">
        <v>3.133318819449863E-10</v>
      </c>
      <c r="AB6" s="253">
        <v>2.5873561057191745E-10</v>
      </c>
      <c r="AC6" s="253">
        <v>2.064298484692275E-10</v>
      </c>
      <c r="AD6" s="253">
        <v>1.6761930920607498E-10</v>
      </c>
      <c r="AE6" s="255">
        <v>1.5030531434130986E-10</v>
      </c>
    </row>
    <row r="7" spans="1:31" ht="12.75">
      <c r="A7" s="286">
        <v>3736300</v>
      </c>
      <c r="B7" s="278">
        <v>1.7276584925293776E-10</v>
      </c>
      <c r="C7" s="253">
        <v>2.337388808188282E-10</v>
      </c>
      <c r="D7" s="253">
        <v>3.2189717677336866E-10</v>
      </c>
      <c r="E7" s="253">
        <v>3.9968501721420163E-10</v>
      </c>
      <c r="F7" s="253">
        <v>4.477795242948356E-10</v>
      </c>
      <c r="G7" s="253">
        <v>6.311848562586964E-10</v>
      </c>
      <c r="H7" s="253">
        <v>7.32923775296174E-10</v>
      </c>
      <c r="I7" s="253">
        <v>5.30633096001564E-10</v>
      </c>
      <c r="J7" s="253">
        <v>5.104485775559339E-10</v>
      </c>
      <c r="K7" s="253">
        <v>4.844176801557063E-10</v>
      </c>
      <c r="L7" s="253">
        <v>5.868969851372192E-10</v>
      </c>
      <c r="M7" s="253"/>
      <c r="N7" s="253">
        <v>6.324031456555854E-10</v>
      </c>
      <c r="O7" s="253">
        <v>6.511178468573096E-10</v>
      </c>
      <c r="P7" s="253"/>
      <c r="Q7" s="253"/>
      <c r="R7" s="253"/>
      <c r="S7" s="253">
        <v>5.871940348611391E-10</v>
      </c>
      <c r="T7" s="253"/>
      <c r="U7" s="253">
        <v>5.334904472994105E-10</v>
      </c>
      <c r="V7" s="253">
        <v>4.164527581022472E-10</v>
      </c>
      <c r="W7" s="253">
        <v>3.667111922983407E-10</v>
      </c>
      <c r="X7" s="253">
        <v>4.156690642493087E-10</v>
      </c>
      <c r="Y7" s="253">
        <v>4.3490045580737623E-10</v>
      </c>
      <c r="Z7" s="253">
        <v>3.7506849597584507E-10</v>
      </c>
      <c r="AA7" s="253">
        <v>3.0490715217112665E-10</v>
      </c>
      <c r="AB7" s="253">
        <v>2.3877685435270835E-10</v>
      </c>
      <c r="AC7" s="253">
        <v>1.9831198162282863E-10</v>
      </c>
      <c r="AD7" s="253">
        <v>1.8488451887819933E-10</v>
      </c>
      <c r="AE7" s="255">
        <v>1.7290549659553955E-10</v>
      </c>
    </row>
    <row r="8" spans="1:31" ht="12.75">
      <c r="A8" s="286">
        <v>3736200</v>
      </c>
      <c r="B8" s="278">
        <v>1.8276814730928317E-10</v>
      </c>
      <c r="C8" s="253">
        <v>1.9969803801405913E-10</v>
      </c>
      <c r="D8" s="253">
        <v>2.358542864908618E-10</v>
      </c>
      <c r="E8" s="253">
        <v>3.524736134221814E-10</v>
      </c>
      <c r="F8" s="253">
        <v>4.858834417264726E-10</v>
      </c>
      <c r="G8" s="253">
        <v>5.730644191357272E-10</v>
      </c>
      <c r="H8" s="253">
        <v>8.227131718409229E-10</v>
      </c>
      <c r="I8" s="253">
        <v>9.443306067948331E-10</v>
      </c>
      <c r="J8" s="253">
        <v>6.149442956910276E-10</v>
      </c>
      <c r="K8" s="253">
        <v>6.21104096789E-10</v>
      </c>
      <c r="L8" s="253">
        <v>7.707245057725705E-10</v>
      </c>
      <c r="M8" s="253"/>
      <c r="N8" s="253">
        <v>8.054611184551799E-10</v>
      </c>
      <c r="O8" s="253">
        <v>8.395689738063545E-10</v>
      </c>
      <c r="P8" s="253"/>
      <c r="Q8" s="253"/>
      <c r="R8" s="253"/>
      <c r="S8" s="253">
        <v>7.350120753090349E-10</v>
      </c>
      <c r="T8" s="253"/>
      <c r="U8" s="253">
        <v>5.431712705883787E-10</v>
      </c>
      <c r="V8" s="253">
        <v>5.133390756894471E-10</v>
      </c>
      <c r="W8" s="253">
        <v>5.264692456079315E-10</v>
      </c>
      <c r="X8" s="253">
        <v>5.557057553806828E-10</v>
      </c>
      <c r="Y8" s="253">
        <v>4.6126072827335887E-10</v>
      </c>
      <c r="Z8" s="253">
        <v>3.687567672451918E-10</v>
      </c>
      <c r="AA8" s="253">
        <v>2.843239775938726E-10</v>
      </c>
      <c r="AB8" s="253">
        <v>2.4901212906627587E-10</v>
      </c>
      <c r="AC8" s="253">
        <v>2.2521408449660703E-10</v>
      </c>
      <c r="AD8" s="253">
        <v>2.0075129526434925E-10</v>
      </c>
      <c r="AE8" s="255">
        <v>1.8725978700251563E-10</v>
      </c>
    </row>
    <row r="9" spans="1:31" ht="12.75">
      <c r="A9" s="286">
        <v>3736100</v>
      </c>
      <c r="B9" s="278">
        <v>1.9467698916579825E-10</v>
      </c>
      <c r="C9" s="253">
        <v>2.114186496204436E-10</v>
      </c>
      <c r="D9" s="253">
        <v>2.4507913568391585E-10</v>
      </c>
      <c r="E9" s="253">
        <v>2.8004275537370093E-10</v>
      </c>
      <c r="F9" s="253">
        <v>3.7001906848883384E-10</v>
      </c>
      <c r="G9" s="253">
        <v>5.858095349669328E-10</v>
      </c>
      <c r="H9" s="253">
        <v>7.665799751524333E-10</v>
      </c>
      <c r="I9" s="253">
        <v>1.1329414707553552E-09</v>
      </c>
      <c r="J9" s="253">
        <v>1.2447135982271098E-09</v>
      </c>
      <c r="K9" s="254">
        <v>9.242313552045949E-10</v>
      </c>
      <c r="L9" s="253">
        <v>9.799912323482871E-10</v>
      </c>
      <c r="M9" s="253"/>
      <c r="N9" s="253">
        <v>1.1048226323710473E-09</v>
      </c>
      <c r="O9" s="253">
        <v>1.1592486964282117E-09</v>
      </c>
      <c r="P9" s="253"/>
      <c r="Q9" s="253"/>
      <c r="R9" s="253"/>
      <c r="S9" s="253">
        <v>1.0160053335125023E-09</v>
      </c>
      <c r="T9" s="253"/>
      <c r="U9" s="253">
        <v>7.656062539803809E-10</v>
      </c>
      <c r="V9" s="253">
        <v>7.021416272437242E-10</v>
      </c>
      <c r="W9" s="253">
        <v>7.397143749543458E-10</v>
      </c>
      <c r="X9" s="253">
        <v>5.869890740361573E-10</v>
      </c>
      <c r="Y9" s="253">
        <v>4.6273656574576096E-10</v>
      </c>
      <c r="Z9" s="253">
        <v>3.6820463825590045E-10</v>
      </c>
      <c r="AA9" s="253">
        <v>3.161673854872709E-10</v>
      </c>
      <c r="AB9" s="253">
        <v>2.65077381951751E-10</v>
      </c>
      <c r="AC9" s="253">
        <v>2.456437177691474E-10</v>
      </c>
      <c r="AD9" s="253">
        <v>2.189057388406732E-10</v>
      </c>
      <c r="AE9" s="255">
        <v>1.9431636655681372E-10</v>
      </c>
    </row>
    <row r="10" spans="1:31" ht="12.75">
      <c r="A10" s="286">
        <v>3736000</v>
      </c>
      <c r="B10" s="278">
        <v>2.392337851516029E-10</v>
      </c>
      <c r="C10" s="253">
        <v>2.5760899838464096E-10</v>
      </c>
      <c r="D10" s="253">
        <v>2.7291001192428007E-10</v>
      </c>
      <c r="E10" s="253">
        <v>3.053395452179494E-10</v>
      </c>
      <c r="F10" s="253">
        <v>3.5362597882614833E-10</v>
      </c>
      <c r="G10" s="253">
        <v>4.4080354698862123E-10</v>
      </c>
      <c r="H10" s="253">
        <v>6.76809447109743E-10</v>
      </c>
      <c r="I10" s="253">
        <v>1.0848007690265467E-09</v>
      </c>
      <c r="J10" s="253">
        <v>1.684377209536667E-09</v>
      </c>
      <c r="K10" s="254">
        <v>1.5036813839121857E-09</v>
      </c>
      <c r="L10" s="253">
        <v>1.1826225393757367E-09</v>
      </c>
      <c r="M10" s="253"/>
      <c r="N10" s="253">
        <v>1.4909120450686708E-09</v>
      </c>
      <c r="O10" s="253">
        <v>1.5611985550983415E-09</v>
      </c>
      <c r="P10" s="253"/>
      <c r="Q10" s="253"/>
      <c r="R10" s="253"/>
      <c r="S10" s="253">
        <v>1.0673023830696551E-09</v>
      </c>
      <c r="T10" s="253"/>
      <c r="U10" s="253">
        <v>1.1442149935607237E-09</v>
      </c>
      <c r="V10" s="253">
        <v>1.0686078346672406E-09</v>
      </c>
      <c r="W10" s="253">
        <v>7.858635003449846E-10</v>
      </c>
      <c r="X10" s="253">
        <v>6.282857267981592E-10</v>
      </c>
      <c r="Y10" s="253">
        <v>4.975751676138583E-10</v>
      </c>
      <c r="Z10" s="253">
        <v>3.858183365942702E-10</v>
      </c>
      <c r="AA10" s="253">
        <v>3.3980835790482463E-10</v>
      </c>
      <c r="AB10" s="253">
        <v>3.0190062757339063E-10</v>
      </c>
      <c r="AC10" s="253">
        <v>2.7962404085774625E-10</v>
      </c>
      <c r="AD10" s="253">
        <v>2.592208652852779E-10</v>
      </c>
      <c r="AE10" s="255">
        <v>2.3360250448939505E-10</v>
      </c>
    </row>
    <row r="11" spans="1:31" ht="12.75">
      <c r="A11" s="286">
        <v>3735900</v>
      </c>
      <c r="B11" s="278">
        <v>2.9489939511449713E-10</v>
      </c>
      <c r="C11" s="253">
        <v>3.0773117745515167E-10</v>
      </c>
      <c r="D11" s="253">
        <v>3.4140760770367116E-10</v>
      </c>
      <c r="E11" s="253">
        <v>3.898733227527401E-10</v>
      </c>
      <c r="F11" s="253">
        <v>4.4065040189340365E-10</v>
      </c>
      <c r="G11" s="253">
        <v>4.991130678161338E-10</v>
      </c>
      <c r="H11" s="253">
        <v>5.701196576828133E-10</v>
      </c>
      <c r="I11" s="253">
        <v>8.220528837782449E-10</v>
      </c>
      <c r="J11" s="253">
        <v>1.4455440484900256E-09</v>
      </c>
      <c r="K11" s="254">
        <v>2.595443052370976E-09</v>
      </c>
      <c r="L11" s="253">
        <v>2.0988397089572635E-09</v>
      </c>
      <c r="M11" s="253"/>
      <c r="N11" s="253">
        <v>2.260181009987546E-09</v>
      </c>
      <c r="O11" s="253">
        <v>2.4376978548249124E-09</v>
      </c>
      <c r="P11" s="253"/>
      <c r="Q11" s="253"/>
      <c r="R11" s="253"/>
      <c r="S11" s="253">
        <v>1.851127129498209E-09</v>
      </c>
      <c r="T11" s="253"/>
      <c r="U11" s="253">
        <v>1.5438324267375547E-09</v>
      </c>
      <c r="V11" s="254">
        <v>1.1527954025836542E-09</v>
      </c>
      <c r="W11" s="253">
        <v>9.721459429289112E-10</v>
      </c>
      <c r="X11" s="253">
        <v>6.584054987701212E-10</v>
      </c>
      <c r="Y11" s="253">
        <v>5.336162922052604E-10</v>
      </c>
      <c r="Z11" s="253">
        <v>4.952780822862015E-10</v>
      </c>
      <c r="AA11" s="253">
        <v>4.28390508659147E-10</v>
      </c>
      <c r="AB11" s="253">
        <v>3.703422794789246E-10</v>
      </c>
      <c r="AC11" s="253">
        <v>3.408717047561763E-10</v>
      </c>
      <c r="AD11" s="253">
        <v>3.238668485713395E-10</v>
      </c>
      <c r="AE11" s="255">
        <v>3.067174748253623E-10</v>
      </c>
    </row>
    <row r="12" spans="1:31" ht="12.75">
      <c r="A12" s="286">
        <v>3735800</v>
      </c>
      <c r="B12" s="278">
        <v>3.9207216826983653E-10</v>
      </c>
      <c r="C12" s="253">
        <v>4.3646805977246266E-10</v>
      </c>
      <c r="D12" s="253">
        <v>4.855992693154432E-10</v>
      </c>
      <c r="E12" s="253">
        <v>5.596015425281979E-10</v>
      </c>
      <c r="F12" s="253">
        <v>6.449409806589022E-10</v>
      </c>
      <c r="G12" s="253">
        <v>7.252848252399118E-10</v>
      </c>
      <c r="H12" s="253">
        <v>7.773131717536383E-10</v>
      </c>
      <c r="I12" s="253">
        <v>1.013887641846274E-09</v>
      </c>
      <c r="J12" s="253">
        <v>1.170141313318173E-09</v>
      </c>
      <c r="K12" s="254">
        <v>1.941388824670476E-09</v>
      </c>
      <c r="L12" s="254">
        <v>4.967477379742393E-09</v>
      </c>
      <c r="M12" s="253"/>
      <c r="N12" s="253">
        <v>4.2108093004719355E-09</v>
      </c>
      <c r="O12" s="253">
        <v>4.011110343651096E-09</v>
      </c>
      <c r="P12" s="253"/>
      <c r="Q12" s="253"/>
      <c r="R12" s="253"/>
      <c r="S12" s="253">
        <v>3.1764409504425794E-09</v>
      </c>
      <c r="T12" s="253"/>
      <c r="U12" s="253">
        <v>2.0560046462111837E-09</v>
      </c>
      <c r="V12" s="254">
        <v>1.460627430903078E-09</v>
      </c>
      <c r="W12" s="253">
        <v>1.1235069516627727E-09</v>
      </c>
      <c r="X12" s="253">
        <v>9.125456865406982E-10</v>
      </c>
      <c r="Y12" s="253">
        <v>7.843151730126226E-10</v>
      </c>
      <c r="Z12" s="253">
        <v>6.849223963855057E-10</v>
      </c>
      <c r="AA12" s="253">
        <v>6.082691710008768E-10</v>
      </c>
      <c r="AB12" s="253">
        <v>5.295991424638757E-10</v>
      </c>
      <c r="AC12" s="253">
        <v>4.6430235337616126E-10</v>
      </c>
      <c r="AD12" s="253">
        <v>4.1200031522402986E-10</v>
      </c>
      <c r="AE12" s="255">
        <v>3.718398684674869E-10</v>
      </c>
    </row>
    <row r="13" spans="1:31" ht="12.75" hidden="1">
      <c r="A13" s="286">
        <v>3735750</v>
      </c>
      <c r="B13" s="278"/>
      <c r="C13" s="253"/>
      <c r="D13" s="253"/>
      <c r="E13" s="253"/>
      <c r="F13" s="253"/>
      <c r="G13" s="253"/>
      <c r="H13" s="253"/>
      <c r="I13" s="253"/>
      <c r="J13" s="253"/>
      <c r="K13" s="254"/>
      <c r="L13" s="254"/>
      <c r="M13" s="253"/>
      <c r="N13" s="253">
        <v>7.17595453622113E-09</v>
      </c>
      <c r="O13" s="253"/>
      <c r="P13" s="253">
        <v>6.30026751013206E-09</v>
      </c>
      <c r="Q13" s="253"/>
      <c r="R13" s="253"/>
      <c r="S13" s="253"/>
      <c r="T13" s="253"/>
      <c r="U13" s="253"/>
      <c r="V13" s="254"/>
      <c r="W13" s="253"/>
      <c r="X13" s="253"/>
      <c r="Y13" s="253"/>
      <c r="Z13" s="253"/>
      <c r="AA13" s="253"/>
      <c r="AB13" s="253"/>
      <c r="AC13" s="253"/>
      <c r="AD13" s="253"/>
      <c r="AE13" s="255"/>
    </row>
    <row r="14" spans="1:31" ht="13.5" thickBot="1">
      <c r="A14" s="286">
        <v>3735700</v>
      </c>
      <c r="B14" s="278">
        <v>3.642534385765121E-10</v>
      </c>
      <c r="C14" s="253">
        <v>4.216015235495654E-10</v>
      </c>
      <c r="D14" s="253">
        <v>4.944479681751315E-10</v>
      </c>
      <c r="E14" s="253">
        <v>5.88740348657902E-10</v>
      </c>
      <c r="F14" s="253">
        <v>7.136801984797248E-10</v>
      </c>
      <c r="G14" s="253">
        <v>8.837742628656207E-10</v>
      </c>
      <c r="H14" s="253">
        <v>1.121114855686454E-09</v>
      </c>
      <c r="I14" s="253">
        <v>1.4916277374429006E-09</v>
      </c>
      <c r="J14" s="253">
        <v>2.046341405519401E-09</v>
      </c>
      <c r="K14" s="254">
        <v>3.206458100105576E-09</v>
      </c>
      <c r="L14" s="254">
        <v>4.7645434362443595E-09</v>
      </c>
      <c r="M14" s="253">
        <v>7.316588478203696E-09</v>
      </c>
      <c r="N14" s="253"/>
      <c r="O14" s="253"/>
      <c r="P14" s="253"/>
      <c r="Q14" s="253"/>
      <c r="R14" s="253">
        <v>6.620833116011455E-09</v>
      </c>
      <c r="S14" s="253">
        <v>6.512308546102208E-09</v>
      </c>
      <c r="T14" s="253"/>
      <c r="U14" s="253">
        <v>3.6569851797515115E-09</v>
      </c>
      <c r="V14" s="254">
        <v>2.2799547255698944E-09</v>
      </c>
      <c r="W14" s="253">
        <v>1.7439365732838736E-09</v>
      </c>
      <c r="X14" s="253">
        <v>1.3242698294806744E-09</v>
      </c>
      <c r="Y14" s="253">
        <v>1.0513431004358054E-09</v>
      </c>
      <c r="Z14" s="253">
        <v>8.8264898471322E-10</v>
      </c>
      <c r="AA14" s="253">
        <v>7.493377524649979E-10</v>
      </c>
      <c r="AB14" s="253">
        <v>6.399842938868319E-10</v>
      </c>
      <c r="AC14" s="253">
        <v>5.52442412589413E-10</v>
      </c>
      <c r="AD14" s="253">
        <v>4.818856729791228E-10</v>
      </c>
      <c r="AE14" s="255">
        <v>4.244584708719557E-10</v>
      </c>
    </row>
    <row r="15" spans="1:31" ht="12.75" hidden="1">
      <c r="A15" s="286">
        <v>3735680</v>
      </c>
      <c r="B15" s="278"/>
      <c r="C15" s="253"/>
      <c r="D15" s="253"/>
      <c r="E15" s="253"/>
      <c r="F15" s="253"/>
      <c r="G15" s="253"/>
      <c r="H15" s="253"/>
      <c r="I15" s="253"/>
      <c r="J15" s="253"/>
      <c r="K15" s="254"/>
      <c r="L15" s="254"/>
      <c r="M15" s="253"/>
      <c r="N15" s="253"/>
      <c r="O15" s="253"/>
      <c r="P15" s="253"/>
      <c r="Q15" s="253"/>
      <c r="R15" s="253"/>
      <c r="S15" s="253"/>
      <c r="T15" s="253">
        <v>4.554308366115059E-09</v>
      </c>
      <c r="U15" s="253"/>
      <c r="V15" s="254"/>
      <c r="W15" s="253"/>
      <c r="X15" s="253"/>
      <c r="Y15" s="253"/>
      <c r="Z15" s="253"/>
      <c r="AA15" s="253"/>
      <c r="AB15" s="253"/>
      <c r="AC15" s="253"/>
      <c r="AD15" s="253"/>
      <c r="AE15" s="255"/>
    </row>
    <row r="16" spans="1:31" ht="12.75" hidden="1">
      <c r="A16" s="286">
        <v>3735620</v>
      </c>
      <c r="B16" s="278"/>
      <c r="C16" s="253"/>
      <c r="D16" s="253"/>
      <c r="E16" s="253"/>
      <c r="F16" s="253"/>
      <c r="G16" s="253"/>
      <c r="H16" s="253"/>
      <c r="I16" s="253"/>
      <c r="J16" s="253"/>
      <c r="K16" s="254"/>
      <c r="L16" s="254"/>
      <c r="M16" s="253"/>
      <c r="N16" s="253"/>
      <c r="O16" s="253"/>
      <c r="P16" s="253">
        <v>2.9533302467856545E-08</v>
      </c>
      <c r="Q16" s="253">
        <v>1.9216469332470747E-08</v>
      </c>
      <c r="R16" s="253"/>
      <c r="S16" s="253"/>
      <c r="T16" s="253"/>
      <c r="U16" s="253"/>
      <c r="V16" s="254"/>
      <c r="W16" s="253"/>
      <c r="X16" s="253"/>
      <c r="Y16" s="253"/>
      <c r="Z16" s="253"/>
      <c r="AA16" s="253"/>
      <c r="AB16" s="253"/>
      <c r="AC16" s="253"/>
      <c r="AD16" s="253"/>
      <c r="AE16" s="255"/>
    </row>
    <row r="17" spans="1:31" ht="13.5" thickBot="1">
      <c r="A17" s="286">
        <v>3735600</v>
      </c>
      <c r="B17" s="278">
        <v>3.301658914281775E-10</v>
      </c>
      <c r="C17" s="253">
        <v>3.8608378391312664E-10</v>
      </c>
      <c r="D17" s="253">
        <v>4.5852631715045927E-10</v>
      </c>
      <c r="E17" s="253">
        <v>5.546822666555924E-10</v>
      </c>
      <c r="F17" s="253">
        <v>6.852619221184751E-10</v>
      </c>
      <c r="G17" s="253">
        <v>8.670606632926212E-10</v>
      </c>
      <c r="H17" s="253">
        <v>1.1190556649922957E-09</v>
      </c>
      <c r="I17" s="253">
        <v>1.4684467536038256E-09</v>
      </c>
      <c r="J17" s="253">
        <v>2.0727069424699245E-09</v>
      </c>
      <c r="K17" s="254">
        <v>3.525147615228062E-09</v>
      </c>
      <c r="L17" s="254">
        <v>5.70074818399575E-09</v>
      </c>
      <c r="M17" s="253"/>
      <c r="N17" s="254">
        <v>1.062134901767129E-08</v>
      </c>
      <c r="O17" s="253"/>
      <c r="P17" s="253"/>
      <c r="Q17" s="253"/>
      <c r="R17" s="253"/>
      <c r="S17" s="253"/>
      <c r="T17" s="253"/>
      <c r="U17" s="256">
        <v>4.94909208210694E-09</v>
      </c>
      <c r="V17" s="254">
        <v>2.8585674355647876E-09</v>
      </c>
      <c r="W17" s="253">
        <v>2.1210332032525514E-09</v>
      </c>
      <c r="X17" s="253">
        <v>1.5864896272264113E-09</v>
      </c>
      <c r="Y17" s="253">
        <v>1.2292558092207592E-09</v>
      </c>
      <c r="Z17" s="253">
        <v>9.8674409352635E-10</v>
      </c>
      <c r="AA17" s="253">
        <v>8.119608121432222E-10</v>
      </c>
      <c r="AB17" s="253">
        <v>6.822304101906519E-10</v>
      </c>
      <c r="AC17" s="253">
        <v>5.824654503467347E-10</v>
      </c>
      <c r="AD17" s="253">
        <v>5.084579946594195E-10</v>
      </c>
      <c r="AE17" s="255">
        <v>4.512895159677178E-10</v>
      </c>
    </row>
    <row r="18" spans="1:31" ht="12.75">
      <c r="A18" s="286">
        <v>3735500</v>
      </c>
      <c r="B18" s="278">
        <v>3.3792398520920393E-10</v>
      </c>
      <c r="C18" s="253">
        <v>3.819166263502892E-10</v>
      </c>
      <c r="D18" s="253">
        <v>4.3177307100496057E-10</v>
      </c>
      <c r="E18" s="253">
        <v>5.118276919211684E-10</v>
      </c>
      <c r="F18" s="253">
        <v>6.640802653091464E-10</v>
      </c>
      <c r="G18" s="253">
        <v>8.803601221379072E-10</v>
      </c>
      <c r="H18" s="253">
        <v>1.1264970484059287E-09</v>
      </c>
      <c r="I18" s="253">
        <v>1.3363209943368565E-09</v>
      </c>
      <c r="J18" s="253">
        <v>1.875226716202203E-09</v>
      </c>
      <c r="K18" s="254">
        <v>2.8124392104003495E-09</v>
      </c>
      <c r="L18" s="254">
        <v>4.657220805060686E-09</v>
      </c>
      <c r="M18" s="253"/>
      <c r="N18" s="254">
        <v>7.59505622213652E-09</v>
      </c>
      <c r="O18" s="253"/>
      <c r="P18" s="253"/>
      <c r="Q18" s="253"/>
      <c r="R18" s="253"/>
      <c r="S18" s="253"/>
      <c r="T18" s="253"/>
      <c r="U18" s="253">
        <v>3.664938277370471E-09</v>
      </c>
      <c r="V18" s="254">
        <v>2.1742902152720103E-09</v>
      </c>
      <c r="W18" s="253">
        <v>1.6810957424830014E-09</v>
      </c>
      <c r="X18" s="253">
        <v>1.247002116036635E-09</v>
      </c>
      <c r="Y18" s="253">
        <v>9.76984950437012E-10</v>
      </c>
      <c r="Z18" s="253">
        <v>8.168112017278833E-10</v>
      </c>
      <c r="AA18" s="253">
        <v>7.193663027961806E-10</v>
      </c>
      <c r="AB18" s="253">
        <v>6.30155508252441E-10</v>
      </c>
      <c r="AC18" s="253">
        <v>5.505319786436535E-10</v>
      </c>
      <c r="AD18" s="253">
        <v>4.853217450055462E-10</v>
      </c>
      <c r="AE18" s="255">
        <v>4.3867606477326837E-10</v>
      </c>
    </row>
    <row r="19" spans="1:31" ht="12.75" hidden="1">
      <c r="A19" s="286">
        <v>3735450</v>
      </c>
      <c r="B19" s="278"/>
      <c r="C19" s="253"/>
      <c r="D19" s="253"/>
      <c r="E19" s="253"/>
      <c r="F19" s="253"/>
      <c r="G19" s="253"/>
      <c r="H19" s="253"/>
      <c r="I19" s="253"/>
      <c r="J19" s="253"/>
      <c r="K19" s="254"/>
      <c r="L19" s="254"/>
      <c r="M19" s="253"/>
      <c r="N19" s="254"/>
      <c r="O19" s="253"/>
      <c r="P19" s="253">
        <v>8.462414173634834E-09</v>
      </c>
      <c r="Q19" s="253"/>
      <c r="R19" s="253"/>
      <c r="S19" s="253"/>
      <c r="T19" s="253"/>
      <c r="U19" s="253"/>
      <c r="V19" s="254"/>
      <c r="W19" s="253"/>
      <c r="X19" s="253"/>
      <c r="Y19" s="253"/>
      <c r="Z19" s="253"/>
      <c r="AA19" s="253"/>
      <c r="AB19" s="253"/>
      <c r="AC19" s="253"/>
      <c r="AD19" s="253"/>
      <c r="AE19" s="255"/>
    </row>
    <row r="20" spans="1:31" ht="12.75">
      <c r="A20" s="286">
        <v>3735400</v>
      </c>
      <c r="B20" s="278">
        <v>3.4097196070562374E-10</v>
      </c>
      <c r="C20" s="253">
        <v>4.0513386944488343E-10</v>
      </c>
      <c r="D20" s="253">
        <v>4.755546550095188E-10</v>
      </c>
      <c r="E20" s="253">
        <v>5.428037742670223E-10</v>
      </c>
      <c r="F20" s="253">
        <v>6.127602438541562E-10</v>
      </c>
      <c r="G20" s="253">
        <v>7.42408574345607E-10</v>
      </c>
      <c r="H20" s="253">
        <v>1.064297494713927E-09</v>
      </c>
      <c r="I20" s="253">
        <v>1.2287393971938399E-09</v>
      </c>
      <c r="J20" s="253">
        <v>1.7538679866612337E-09</v>
      </c>
      <c r="K20" s="254">
        <v>2.432200924188576E-09</v>
      </c>
      <c r="L20" s="254">
        <v>3.222316141396676E-09</v>
      </c>
      <c r="M20" s="253"/>
      <c r="N20" s="254">
        <v>4.5872001475527565E-09</v>
      </c>
      <c r="O20" s="254">
        <v>5.747006285958301E-09</v>
      </c>
      <c r="P20" s="254"/>
      <c r="Q20" s="254"/>
      <c r="R20" s="254"/>
      <c r="S20" s="254">
        <v>3.0962946121734732E-09</v>
      </c>
      <c r="T20" s="253"/>
      <c r="U20" s="253">
        <v>2.4334647891566807E-09</v>
      </c>
      <c r="V20" s="254">
        <v>1.8293724850123236E-09</v>
      </c>
      <c r="W20" s="253">
        <v>1.3047405244065764E-09</v>
      </c>
      <c r="X20" s="253">
        <v>9.958117504933632E-10</v>
      </c>
      <c r="Y20" s="253">
        <v>7.9904740141999E-10</v>
      </c>
      <c r="Z20" s="253">
        <v>6.434628612010295E-10</v>
      </c>
      <c r="AA20" s="253">
        <v>5.430481292313657E-10</v>
      </c>
      <c r="AB20" s="253">
        <v>4.782924720107081E-10</v>
      </c>
      <c r="AC20" s="253">
        <v>4.259838919418425E-10</v>
      </c>
      <c r="AD20" s="253">
        <v>3.805097438289961E-10</v>
      </c>
      <c r="AE20" s="255">
        <v>3.6107884377575437E-10</v>
      </c>
    </row>
    <row r="21" spans="1:31" ht="12.75" hidden="1">
      <c r="A21" s="286">
        <v>3735380</v>
      </c>
      <c r="B21" s="278"/>
      <c r="C21" s="253"/>
      <c r="D21" s="253"/>
      <c r="E21" s="253"/>
      <c r="F21" s="253"/>
      <c r="G21" s="253"/>
      <c r="H21" s="253"/>
      <c r="I21" s="253"/>
      <c r="J21" s="253"/>
      <c r="K21" s="254"/>
      <c r="L21" s="254"/>
      <c r="M21" s="253"/>
      <c r="N21" s="254"/>
      <c r="O21" s="254"/>
      <c r="P21" s="254"/>
      <c r="Q21" s="254"/>
      <c r="R21" s="254"/>
      <c r="S21" s="254"/>
      <c r="T21" s="253"/>
      <c r="U21" s="253">
        <v>2.0262724488465358E-09</v>
      </c>
      <c r="V21" s="254"/>
      <c r="W21" s="253"/>
      <c r="X21" s="253"/>
      <c r="Y21" s="253"/>
      <c r="Z21" s="253"/>
      <c r="AA21" s="253"/>
      <c r="AB21" s="253"/>
      <c r="AC21" s="253"/>
      <c r="AD21" s="253"/>
      <c r="AE21" s="255"/>
    </row>
    <row r="22" spans="1:31" ht="12.75">
      <c r="A22" s="286">
        <v>3735300</v>
      </c>
      <c r="B22" s="278">
        <v>3.4403878746623284E-10</v>
      </c>
      <c r="C22" s="253">
        <v>3.84797887938253E-10</v>
      </c>
      <c r="D22" s="253">
        <v>4.2197918315643854E-10</v>
      </c>
      <c r="E22" s="253">
        <v>5.028416209633433E-10</v>
      </c>
      <c r="F22" s="253">
        <v>6.461211093430707E-10</v>
      </c>
      <c r="G22" s="253">
        <v>7.168539351911986E-10</v>
      </c>
      <c r="H22" s="253">
        <v>8.257607694976514E-10</v>
      </c>
      <c r="I22" s="253">
        <v>1.2134100729287824E-09</v>
      </c>
      <c r="J22" s="253">
        <v>1.5684572719606451E-09</v>
      </c>
      <c r="K22" s="254">
        <v>1.8794600338297598E-09</v>
      </c>
      <c r="L22" s="254">
        <v>2.058151414649273E-09</v>
      </c>
      <c r="M22" s="253"/>
      <c r="N22" s="254">
        <v>2.739068554040994E-09</v>
      </c>
      <c r="O22" s="254">
        <v>3.0878973022670337E-09</v>
      </c>
      <c r="P22" s="254"/>
      <c r="Q22" s="254"/>
      <c r="R22" s="254"/>
      <c r="S22" s="254">
        <v>2.3599918222712205E-09</v>
      </c>
      <c r="T22" s="253"/>
      <c r="U22" s="254">
        <v>1.5249537892459485E-09</v>
      </c>
      <c r="V22" s="254">
        <v>1.350378611865834E-09</v>
      </c>
      <c r="W22" s="253">
        <v>1.129512479426851E-09</v>
      </c>
      <c r="X22" s="253">
        <v>8.505451506553166E-10</v>
      </c>
      <c r="Y22" s="253">
        <v>6.769694088332945E-10</v>
      </c>
      <c r="Z22" s="253">
        <v>5.882688369844833E-10</v>
      </c>
      <c r="AA22" s="253">
        <v>5.090516503981531E-10</v>
      </c>
      <c r="AB22" s="253">
        <v>4.374818689327141E-10</v>
      </c>
      <c r="AC22" s="253">
        <v>3.702701790373392E-10</v>
      </c>
      <c r="AD22" s="253">
        <v>3.232840084585211E-10</v>
      </c>
      <c r="AE22" s="255">
        <v>2.8931328330375677E-10</v>
      </c>
    </row>
    <row r="23" spans="1:31" ht="12.75">
      <c r="A23" s="286">
        <v>3735200</v>
      </c>
      <c r="B23" s="278">
        <v>3.148276703607741E-10</v>
      </c>
      <c r="C23" s="253">
        <v>3.6296309127268507E-10</v>
      </c>
      <c r="D23" s="253">
        <v>4.3462896186563287E-10</v>
      </c>
      <c r="E23" s="253">
        <v>4.808474221609833E-10</v>
      </c>
      <c r="F23" s="253">
        <v>5.226881734234958E-10</v>
      </c>
      <c r="G23" s="253">
        <v>6.702917975376922E-10</v>
      </c>
      <c r="H23" s="253">
        <v>8.304063953827454E-10</v>
      </c>
      <c r="I23" s="253">
        <v>1.081275796632722E-09</v>
      </c>
      <c r="J23" s="253">
        <v>1.2535698646635637E-09</v>
      </c>
      <c r="K23" s="254">
        <v>1.4079627922024389E-09</v>
      </c>
      <c r="L23" s="254">
        <v>1.4886512233474656E-09</v>
      </c>
      <c r="M23" s="253"/>
      <c r="N23" s="254">
        <v>1.9108750345184777E-09</v>
      </c>
      <c r="O23" s="254">
        <v>2.1163500724776757E-09</v>
      </c>
      <c r="P23" s="254"/>
      <c r="Q23" s="254"/>
      <c r="R23" s="254"/>
      <c r="S23" s="254">
        <v>1.5602173493271206E-09</v>
      </c>
      <c r="T23" s="253"/>
      <c r="U23" s="254">
        <v>1.0480311627488597E-09</v>
      </c>
      <c r="V23" s="254">
        <v>9.436268197471097E-10</v>
      </c>
      <c r="W23" s="253">
        <v>8.65425439146027E-10</v>
      </c>
      <c r="X23" s="253">
        <v>8.010572401251194E-10</v>
      </c>
      <c r="Y23" s="253">
        <v>6.185726251981917E-10</v>
      </c>
      <c r="Z23" s="253">
        <v>5.35095682470871E-10</v>
      </c>
      <c r="AA23" s="253">
        <v>4.3856149564028647E-10</v>
      </c>
      <c r="AB23" s="253">
        <v>3.9618268537731356E-10</v>
      </c>
      <c r="AC23" s="253">
        <v>3.559417150226193E-10</v>
      </c>
      <c r="AD23" s="253">
        <v>3.2078120180279933E-10</v>
      </c>
      <c r="AE23" s="255">
        <v>2.852707864481455E-10</v>
      </c>
    </row>
    <row r="24" spans="1:31" ht="12.75">
      <c r="A24" s="286">
        <v>3735100</v>
      </c>
      <c r="B24" s="278">
        <v>3.1591324442903747E-10</v>
      </c>
      <c r="C24" s="253">
        <v>3.5252673984032124E-10</v>
      </c>
      <c r="D24" s="253">
        <v>3.786074154802756E-10</v>
      </c>
      <c r="E24" s="253">
        <v>4.412304277890146E-10</v>
      </c>
      <c r="F24" s="253">
        <v>5.164568348938207E-10</v>
      </c>
      <c r="G24" s="253">
        <v>6.219422563954897E-10</v>
      </c>
      <c r="H24" s="253">
        <v>8.015140818620185E-10</v>
      </c>
      <c r="I24" s="253">
        <v>8.585635243517113E-10</v>
      </c>
      <c r="J24" s="253">
        <v>9.737431221045467E-10</v>
      </c>
      <c r="K24" s="254">
        <v>1.062984416951333E-09</v>
      </c>
      <c r="L24" s="254">
        <v>1.1896113161244997E-09</v>
      </c>
      <c r="M24" s="253"/>
      <c r="N24" s="254">
        <v>1.4332541728987527E-09</v>
      </c>
      <c r="O24" s="254">
        <v>1.499515212744205E-09</v>
      </c>
      <c r="P24" s="254"/>
      <c r="Q24" s="254"/>
      <c r="R24" s="254"/>
      <c r="S24" s="254">
        <v>1.2402276919807206E-09</v>
      </c>
      <c r="T24" s="253"/>
      <c r="U24" s="254">
        <v>9.62110992665957E-10</v>
      </c>
      <c r="V24" s="254">
        <v>6.610070124697323E-10</v>
      </c>
      <c r="W24" s="253">
        <v>6.268916764535297E-10</v>
      </c>
      <c r="X24" s="253">
        <v>6.148454691870774E-10</v>
      </c>
      <c r="Y24" s="253">
        <v>5.986755295359572E-10</v>
      </c>
      <c r="Z24" s="253">
        <v>4.713730001604266E-10</v>
      </c>
      <c r="AA24" s="253">
        <v>4.2733158603058804E-10</v>
      </c>
      <c r="AB24" s="253">
        <v>3.720202460135293E-10</v>
      </c>
      <c r="AC24" s="253">
        <v>3.18593125130704E-10</v>
      </c>
      <c r="AD24" s="253">
        <v>2.9043773359026464E-10</v>
      </c>
      <c r="AE24" s="255">
        <v>2.6534726712500134E-10</v>
      </c>
    </row>
    <row r="25" spans="1:31" ht="12.75">
      <c r="A25" s="286">
        <v>3735000</v>
      </c>
      <c r="B25" s="278">
        <v>2.974267493371574E-10</v>
      </c>
      <c r="C25" s="253">
        <v>3.2242310477383345E-10</v>
      </c>
      <c r="D25" s="253">
        <v>3.6271981034414316E-10</v>
      </c>
      <c r="E25" s="253">
        <v>4.0403314131561895E-10</v>
      </c>
      <c r="F25" s="253">
        <v>4.892394543408549E-10</v>
      </c>
      <c r="G25" s="253">
        <v>6.236204055565314E-10</v>
      </c>
      <c r="H25" s="253">
        <v>6.542491848454907E-10</v>
      </c>
      <c r="I25" s="253">
        <v>7.636437980257418E-10</v>
      </c>
      <c r="J25" s="253">
        <v>7.67353797253587E-10</v>
      </c>
      <c r="K25" s="254">
        <v>7.821212859380129E-10</v>
      </c>
      <c r="L25" s="254">
        <v>9.166109562686449E-10</v>
      </c>
      <c r="M25" s="253"/>
      <c r="N25" s="254">
        <v>1.099383280989926E-09</v>
      </c>
      <c r="O25" s="254">
        <v>1.118451139855141E-09</v>
      </c>
      <c r="P25" s="254"/>
      <c r="Q25" s="254"/>
      <c r="R25" s="254"/>
      <c r="S25" s="254">
        <v>9.48569704001068E-10</v>
      </c>
      <c r="T25" s="253"/>
      <c r="U25" s="254">
        <v>8.139559778384831E-10</v>
      </c>
      <c r="V25" s="254">
        <v>5.680245966960264E-10</v>
      </c>
      <c r="W25" s="253">
        <v>5.256034055065755E-10</v>
      </c>
      <c r="X25" s="253">
        <v>4.4767372003535214E-10</v>
      </c>
      <c r="Y25" s="253">
        <v>4.661994644728582E-10</v>
      </c>
      <c r="Z25" s="253">
        <v>4.657180476603461E-10</v>
      </c>
      <c r="AA25" s="253">
        <v>3.8917716560034265E-10</v>
      </c>
      <c r="AB25" s="253">
        <v>3.334538632215028E-10</v>
      </c>
      <c r="AC25" s="253">
        <v>3.1698559539596844E-10</v>
      </c>
      <c r="AD25" s="253">
        <v>2.754849721180268E-10</v>
      </c>
      <c r="AE25" s="255">
        <v>2.459978375045833E-10</v>
      </c>
    </row>
    <row r="26" spans="1:31" ht="12.75">
      <c r="A26" s="286">
        <v>3734900</v>
      </c>
      <c r="B26" s="278">
        <v>2.77111988453548E-10</v>
      </c>
      <c r="C26" s="253">
        <v>3.039708780798147E-10</v>
      </c>
      <c r="D26" s="253">
        <v>3.4271070014580616E-10</v>
      </c>
      <c r="E26" s="253">
        <v>4.045904226055983E-10</v>
      </c>
      <c r="F26" s="253">
        <v>5.028621375195596E-10</v>
      </c>
      <c r="G26" s="253">
        <v>5.268875257924506E-10</v>
      </c>
      <c r="H26" s="253">
        <v>6.07791240642324E-10</v>
      </c>
      <c r="I26" s="253">
        <v>5.64087691751688E-10</v>
      </c>
      <c r="J26" s="253">
        <v>6.202945533357668E-10</v>
      </c>
      <c r="K26" s="254">
        <v>6.590080551981697E-10</v>
      </c>
      <c r="L26" s="254">
        <v>7.324654114246131E-10</v>
      </c>
      <c r="M26" s="253"/>
      <c r="N26" s="254">
        <v>8.628599890831826E-10</v>
      </c>
      <c r="O26" s="254">
        <v>8.708040372440968E-10</v>
      </c>
      <c r="P26" s="254"/>
      <c r="Q26" s="254"/>
      <c r="R26" s="254"/>
      <c r="S26" s="254">
        <v>7.638245997643434E-10</v>
      </c>
      <c r="T26" s="253"/>
      <c r="U26" s="254">
        <v>6.740709731296446E-10</v>
      </c>
      <c r="V26" s="254">
        <v>5.428934735225326E-10</v>
      </c>
      <c r="W26" s="253">
        <v>3.9847559350905045E-10</v>
      </c>
      <c r="X26" s="253">
        <v>4.1492715609551167E-10</v>
      </c>
      <c r="Y26" s="253">
        <v>3.3720571606385995E-10</v>
      </c>
      <c r="Z26" s="253">
        <v>3.6925946167026367E-10</v>
      </c>
      <c r="AA26" s="253">
        <v>3.745445548735588E-10</v>
      </c>
      <c r="AB26" s="253">
        <v>3.2750062107737455E-10</v>
      </c>
      <c r="AC26" s="253">
        <v>2.752178637534111E-10</v>
      </c>
      <c r="AD26" s="253">
        <v>2.684389942341069E-10</v>
      </c>
      <c r="AE26" s="255">
        <v>2.4347181185588185E-10</v>
      </c>
    </row>
    <row r="27" spans="1:31" ht="12.75">
      <c r="A27" s="286">
        <v>3734800</v>
      </c>
      <c r="B27" s="278">
        <v>2.575836968359027E-10</v>
      </c>
      <c r="C27" s="253">
        <v>2.9297864588591893E-10</v>
      </c>
      <c r="D27" s="253">
        <v>3.4088824764447087E-10</v>
      </c>
      <c r="E27" s="253">
        <v>4.1612826825494673E-10</v>
      </c>
      <c r="F27" s="253">
        <v>4.4278325411722217E-10</v>
      </c>
      <c r="G27" s="253">
        <v>4.849276457701637E-10</v>
      </c>
      <c r="H27" s="253">
        <v>4.661955185931204E-10</v>
      </c>
      <c r="I27" s="253">
        <v>5.007142957646399E-10</v>
      </c>
      <c r="J27" s="253">
        <v>5.02381861379034E-10</v>
      </c>
      <c r="K27" s="254">
        <v>5.487576443087053E-10</v>
      </c>
      <c r="L27" s="254">
        <v>5.947266697043031E-10</v>
      </c>
      <c r="M27" s="253"/>
      <c r="N27" s="254">
        <v>7.072945976088911E-10</v>
      </c>
      <c r="O27" s="254">
        <v>7.006290193693425E-10</v>
      </c>
      <c r="P27" s="254"/>
      <c r="Q27" s="254"/>
      <c r="R27" s="254"/>
      <c r="S27" s="254">
        <v>6.588763891547858E-10</v>
      </c>
      <c r="T27" s="253"/>
      <c r="U27" s="254">
        <v>5.505998769959073E-10</v>
      </c>
      <c r="V27" s="254">
        <v>4.887624924381757E-10</v>
      </c>
      <c r="W27" s="253">
        <v>3.6974716278631814E-10</v>
      </c>
      <c r="X27" s="253">
        <v>3.2512733151752217E-10</v>
      </c>
      <c r="Y27" s="253">
        <v>3.2942391903743244E-10</v>
      </c>
      <c r="Z27" s="253">
        <v>2.709867139330061E-10</v>
      </c>
      <c r="AA27" s="253">
        <v>3.0221202202425493E-10</v>
      </c>
      <c r="AB27" s="253">
        <v>3.09375814575744E-10</v>
      </c>
      <c r="AC27" s="253">
        <v>2.794204648241822E-10</v>
      </c>
      <c r="AD27" s="253">
        <v>2.358305601147614E-10</v>
      </c>
      <c r="AE27" s="255">
        <v>2.2194215366328243E-10</v>
      </c>
    </row>
    <row r="28" spans="1:31" ht="12.75">
      <c r="A28" s="286">
        <v>3734700</v>
      </c>
      <c r="B28" s="278">
        <v>2.549212672915437E-10</v>
      </c>
      <c r="C28" s="253">
        <v>2.912388328183311E-10</v>
      </c>
      <c r="D28" s="253">
        <v>3.516353178057822E-10</v>
      </c>
      <c r="E28" s="253">
        <v>3.780006236924105E-10</v>
      </c>
      <c r="F28" s="253">
        <v>3.9197051858490654E-10</v>
      </c>
      <c r="G28" s="253">
        <v>4.070061682450989E-10</v>
      </c>
      <c r="H28" s="253">
        <v>4.044654793763765E-10</v>
      </c>
      <c r="I28" s="253">
        <v>4.1843680385707683E-10</v>
      </c>
      <c r="J28" s="253">
        <v>4.4096018598626005E-10</v>
      </c>
      <c r="K28" s="254">
        <v>4.739689628203265E-10</v>
      </c>
      <c r="L28" s="254">
        <v>5.311646808998116E-10</v>
      </c>
      <c r="M28" s="253"/>
      <c r="N28" s="254">
        <v>6.053767512196655E-10</v>
      </c>
      <c r="O28" s="254">
        <v>5.91822010280765E-10</v>
      </c>
      <c r="P28" s="254"/>
      <c r="Q28" s="254"/>
      <c r="R28" s="254"/>
      <c r="S28" s="254">
        <v>5.667983630961657E-10</v>
      </c>
      <c r="T28" s="253"/>
      <c r="U28" s="254">
        <v>4.700162934479232E-10</v>
      </c>
      <c r="V28" s="254">
        <v>4.37383238919792E-10</v>
      </c>
      <c r="W28" s="253">
        <v>3.6029295411132196E-10</v>
      </c>
      <c r="X28" s="253">
        <v>2.738622292937355E-10</v>
      </c>
      <c r="Y28" s="253">
        <v>2.8484693105467987E-10</v>
      </c>
      <c r="Z28" s="253">
        <v>2.6624110169506217E-10</v>
      </c>
      <c r="AA28" s="253">
        <v>2.2788403717960305E-10</v>
      </c>
      <c r="AB28" s="253">
        <v>2.5357124762189707E-10</v>
      </c>
      <c r="AC28" s="253">
        <v>2.6104279466242635E-10</v>
      </c>
      <c r="AD28" s="253">
        <v>2.4143023626031614E-10</v>
      </c>
      <c r="AE28" s="255">
        <v>2.0971965834000372E-10</v>
      </c>
    </row>
    <row r="29" spans="1:31" ht="12.75">
      <c r="A29" s="286">
        <v>3734600</v>
      </c>
      <c r="B29" s="278">
        <v>2.519378723593603E-10</v>
      </c>
      <c r="C29" s="253">
        <v>3.02271872214273E-10</v>
      </c>
      <c r="D29" s="253">
        <v>3.270627087916802E-10</v>
      </c>
      <c r="E29" s="253">
        <v>3.3519412354695725E-10</v>
      </c>
      <c r="F29" s="253">
        <v>3.546734306212244E-10</v>
      </c>
      <c r="G29" s="253">
        <v>3.3698390220033653E-10</v>
      </c>
      <c r="H29" s="253">
        <v>3.5290156175559264E-10</v>
      </c>
      <c r="I29" s="253">
        <v>3.5809892297314616E-10</v>
      </c>
      <c r="J29" s="253">
        <v>3.863048060974551E-10</v>
      </c>
      <c r="K29" s="254">
        <v>4.2297648331186393E-10</v>
      </c>
      <c r="L29" s="254">
        <v>4.727791981280605E-10</v>
      </c>
      <c r="M29" s="253"/>
      <c r="N29" s="254">
        <v>5.263684809085243E-10</v>
      </c>
      <c r="O29" s="254">
        <v>5.126713840739806E-10</v>
      </c>
      <c r="P29" s="254"/>
      <c r="Q29" s="254"/>
      <c r="R29" s="254"/>
      <c r="S29" s="254">
        <v>4.884873558645745E-10</v>
      </c>
      <c r="T29" s="253"/>
      <c r="U29" s="254">
        <v>4.1175143496208466E-10</v>
      </c>
      <c r="V29" s="254">
        <v>3.8950539546698693E-10</v>
      </c>
      <c r="W29" s="253">
        <v>3.3224599639472837E-10</v>
      </c>
      <c r="X29" s="253">
        <v>2.665440881513804E-10</v>
      </c>
      <c r="Y29" s="253">
        <v>2.3378376867216986E-10</v>
      </c>
      <c r="Z29" s="253">
        <v>2.450688519998197E-10</v>
      </c>
      <c r="AA29" s="253">
        <v>2.1914328940998252E-10</v>
      </c>
      <c r="AB29" s="253">
        <v>1.9531120186705008E-10</v>
      </c>
      <c r="AC29" s="253">
        <v>2.169627813528789E-10</v>
      </c>
      <c r="AD29" s="253">
        <v>2.2408858019326572E-10</v>
      </c>
      <c r="AE29" s="255">
        <v>2.110457217841292E-10</v>
      </c>
    </row>
    <row r="30" spans="1:31" ht="12.75">
      <c r="A30" s="286">
        <v>3734500</v>
      </c>
      <c r="B30" s="278">
        <v>2.635541781453481E-10</v>
      </c>
      <c r="C30" s="253">
        <v>2.86356344704654E-10</v>
      </c>
      <c r="D30" s="253">
        <v>2.906407903886306E-10</v>
      </c>
      <c r="E30" s="253">
        <v>3.0684545837325675E-10</v>
      </c>
      <c r="F30" s="253">
        <v>2.9424487379909496E-10</v>
      </c>
      <c r="G30" s="253">
        <v>3.028766843038267E-10</v>
      </c>
      <c r="H30" s="253">
        <v>3.0779870774516526E-10</v>
      </c>
      <c r="I30" s="253">
        <v>3.173382174250897E-10</v>
      </c>
      <c r="J30" s="253">
        <v>3.2989338654807913E-10</v>
      </c>
      <c r="K30" s="254">
        <v>3.6947031494544824E-10</v>
      </c>
      <c r="L30" s="254">
        <v>4.1986465970717585E-10</v>
      </c>
      <c r="M30" s="253"/>
      <c r="N30" s="254">
        <v>4.62089187352451E-10</v>
      </c>
      <c r="O30" s="254">
        <v>4.4997723603901766E-10</v>
      </c>
      <c r="P30" s="254"/>
      <c r="Q30" s="254"/>
      <c r="R30" s="254"/>
      <c r="S30" s="254">
        <v>4.2281417147756954E-10</v>
      </c>
      <c r="T30" s="253"/>
      <c r="U30" s="254">
        <v>3.5887714211484273E-10</v>
      </c>
      <c r="V30" s="254">
        <v>3.4385245669811193E-10</v>
      </c>
      <c r="W30" s="253">
        <v>3.0539996227408104E-10</v>
      </c>
      <c r="X30" s="253">
        <v>2.6406573685094486E-10</v>
      </c>
      <c r="Y30" s="253">
        <v>2.0592259491363289E-10</v>
      </c>
      <c r="Z30" s="253">
        <v>2.0507888859141342E-10</v>
      </c>
      <c r="AA30" s="253">
        <v>2.100411051711678E-10</v>
      </c>
      <c r="AB30" s="253">
        <v>1.8361936548137292E-10</v>
      </c>
      <c r="AC30" s="253">
        <v>1.6985798471087819E-10</v>
      </c>
      <c r="AD30" s="253">
        <v>1.885908304664511E-10</v>
      </c>
      <c r="AE30" s="255">
        <v>1.9517121489429187E-10</v>
      </c>
    </row>
    <row r="31" spans="1:31" ht="12.75">
      <c r="A31" s="286">
        <v>3734400</v>
      </c>
      <c r="B31" s="278">
        <v>2.533372396179142E-10</v>
      </c>
      <c r="C31" s="253">
        <v>2.565675463672027E-10</v>
      </c>
      <c r="D31" s="253">
        <v>2.653137928617957E-10</v>
      </c>
      <c r="E31" s="253">
        <v>2.664333858231432E-10</v>
      </c>
      <c r="F31" s="253">
        <v>2.6367216073214127E-10</v>
      </c>
      <c r="G31" s="253">
        <v>2.6406479933842947E-10</v>
      </c>
      <c r="H31" s="253">
        <v>2.721774172126575E-10</v>
      </c>
      <c r="I31" s="253">
        <v>2.894291484097827E-10</v>
      </c>
      <c r="J31" s="253">
        <v>2.9771521379791303E-10</v>
      </c>
      <c r="K31" s="254">
        <v>3.2696046651601824E-10</v>
      </c>
      <c r="L31" s="254">
        <v>3.7336727949107594E-10</v>
      </c>
      <c r="M31" s="253"/>
      <c r="N31" s="254">
        <v>4.093305030523388E-10</v>
      </c>
      <c r="O31" s="254">
        <v>3.9934246647940576E-10</v>
      </c>
      <c r="P31" s="254"/>
      <c r="Q31" s="254"/>
      <c r="R31" s="254"/>
      <c r="S31" s="254">
        <v>3.7347897404919675E-10</v>
      </c>
      <c r="T31" s="253"/>
      <c r="U31" s="254">
        <v>3.387205484044789E-10</v>
      </c>
      <c r="V31" s="254">
        <v>3.0053346165508775E-10</v>
      </c>
      <c r="W31" s="253">
        <v>2.8230998249301617E-10</v>
      </c>
      <c r="X31" s="253">
        <v>2.4726072482434774E-10</v>
      </c>
      <c r="Y31" s="253">
        <v>2.045209104081666E-10</v>
      </c>
      <c r="Z31" s="253">
        <v>1.8186229754229993E-10</v>
      </c>
      <c r="AA31" s="253">
        <v>1.8645544620702388E-10</v>
      </c>
      <c r="AB31" s="253">
        <v>1.804525245310208E-10</v>
      </c>
      <c r="AC31" s="253">
        <v>1.5633014732429234E-10</v>
      </c>
      <c r="AD31" s="253">
        <v>1.4954336059721847E-10</v>
      </c>
      <c r="AE31" s="255">
        <v>1.6606957224768353E-10</v>
      </c>
    </row>
    <row r="32" spans="1:31" ht="12.75">
      <c r="A32" s="287">
        <v>3734300</v>
      </c>
      <c r="B32" s="258">
        <v>2.3189565136827218E-10</v>
      </c>
      <c r="C32" s="258">
        <v>2.3041401735566633E-10</v>
      </c>
      <c r="D32" s="258">
        <v>2.385973373032387E-10</v>
      </c>
      <c r="E32" s="258">
        <v>2.324314183105684E-10</v>
      </c>
      <c r="F32" s="258">
        <v>2.3529470829163056E-10</v>
      </c>
      <c r="G32" s="258">
        <v>2.4011276026623036E-10</v>
      </c>
      <c r="H32" s="258">
        <v>2.463128109966126E-10</v>
      </c>
      <c r="I32" s="258">
        <v>2.607987814754278E-10</v>
      </c>
      <c r="J32" s="258">
        <v>2.7723004130772665E-10</v>
      </c>
      <c r="K32" s="288">
        <v>2.950246540662805E-10</v>
      </c>
      <c r="L32" s="288">
        <v>3.3309636274139275E-10</v>
      </c>
      <c r="M32" s="258"/>
      <c r="N32" s="288">
        <v>3.6643420039084846E-10</v>
      </c>
      <c r="O32" s="288">
        <v>3.5777501590751143E-10</v>
      </c>
      <c r="P32" s="288"/>
      <c r="Q32" s="288"/>
      <c r="R32" s="288"/>
      <c r="S32" s="288">
        <v>3.317605025376923E-10</v>
      </c>
      <c r="T32" s="258"/>
      <c r="U32" s="288">
        <v>3.1714249717261495E-10</v>
      </c>
      <c r="V32" s="288">
        <v>2.6225415890959917E-10</v>
      </c>
      <c r="W32" s="258">
        <v>2.607442119339058E-10</v>
      </c>
      <c r="X32" s="258">
        <v>2.2735791057994256E-10</v>
      </c>
      <c r="Y32" s="258">
        <v>2.047772128168936E-10</v>
      </c>
      <c r="Z32" s="258">
        <v>1.6222939596898518E-10</v>
      </c>
      <c r="AA32" s="258">
        <v>1.5949351067182364E-10</v>
      </c>
      <c r="AB32" s="258">
        <v>1.6732095065402365E-10</v>
      </c>
      <c r="AC32" s="258">
        <v>1.5636304896108054E-10</v>
      </c>
      <c r="AD32" s="258">
        <v>1.354310619893869E-10</v>
      </c>
      <c r="AE32" s="259">
        <v>1.3352815952087145E-10</v>
      </c>
    </row>
    <row r="33" ht="13.5" thickBot="1"/>
    <row r="34" spans="2:21" ht="13.5" thickBot="1">
      <c r="B34" s="72"/>
      <c r="C34" t="s">
        <v>353</v>
      </c>
      <c r="S34" s="72"/>
      <c r="U34" t="s">
        <v>353</v>
      </c>
    </row>
    <row r="36" spans="2:21" ht="12.75">
      <c r="B36" s="246"/>
      <c r="C36" t="s">
        <v>358</v>
      </c>
      <c r="S36" s="246"/>
      <c r="U36" t="s">
        <v>358</v>
      </c>
    </row>
  </sheetData>
  <sheetProtection/>
  <printOptions/>
  <pageMargins left="0.75" right="0.75" top="1" bottom="1" header="0.5" footer="0.5"/>
  <pageSetup firstPageNumber="38" useFirstPageNumber="1" fitToWidth="2" fitToHeight="1" horizontalDpi="400" verticalDpi="400" orientation="landscape" scale="66" r:id="rId2"/>
  <headerFooter alignWithMargins="0">
    <oddHeader>&amp;C&amp;"Arial,Bold"&amp;12Table A-30
Calculated Acute Hazard Index for Reproductive System
Los Angeles Marine Terminal Modifications</oddHeader>
    <oddFooter>&amp;L&amp;6&amp;F&amp;A&amp;CA-&amp;P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C20" sqref="C20"/>
    </sheetView>
  </sheetViews>
  <sheetFormatPr defaultColWidth="9.140625" defaultRowHeight="12.75"/>
  <cols>
    <col min="1" max="1" width="23.8515625" style="0" customWidth="1"/>
  </cols>
  <sheetData>
    <row r="1" spans="1:13" ht="13.5" thickTop="1">
      <c r="A1" s="1" t="s">
        <v>4</v>
      </c>
      <c r="B1" s="2"/>
      <c r="C1" s="2" t="s">
        <v>5</v>
      </c>
      <c r="D1" s="3"/>
      <c r="E1" s="4" t="s">
        <v>6</v>
      </c>
      <c r="F1" s="4"/>
      <c r="G1" s="5"/>
      <c r="H1" s="6"/>
      <c r="I1" s="7"/>
      <c r="J1" s="4" t="s">
        <v>7</v>
      </c>
      <c r="K1" s="8"/>
      <c r="L1" s="9"/>
      <c r="M1" s="10"/>
    </row>
    <row r="2" spans="1:13" ht="13.5" thickBot="1">
      <c r="A2" s="11" t="s">
        <v>8</v>
      </c>
      <c r="B2" s="12" t="s">
        <v>9</v>
      </c>
      <c r="C2" s="13" t="s">
        <v>10</v>
      </c>
      <c r="D2" s="14" t="s">
        <v>1</v>
      </c>
      <c r="E2" s="14" t="s">
        <v>3</v>
      </c>
      <c r="F2" s="14" t="s">
        <v>0</v>
      </c>
      <c r="G2" s="14" t="s">
        <v>11</v>
      </c>
      <c r="H2" s="15" t="s">
        <v>2</v>
      </c>
      <c r="I2" s="16" t="s">
        <v>1</v>
      </c>
      <c r="J2" s="14" t="s">
        <v>3</v>
      </c>
      <c r="K2" s="14" t="s">
        <v>0</v>
      </c>
      <c r="L2" s="14" t="s">
        <v>11</v>
      </c>
      <c r="M2" s="17" t="s">
        <v>2</v>
      </c>
    </row>
    <row r="3" spans="1:13" ht="13.5" thickTop="1">
      <c r="A3" s="18" t="s">
        <v>12</v>
      </c>
      <c r="B3" s="19">
        <v>1</v>
      </c>
      <c r="C3" s="20">
        <v>1</v>
      </c>
      <c r="D3" s="19">
        <v>0.572</v>
      </c>
      <c r="E3" s="19">
        <v>0.23</v>
      </c>
      <c r="F3" s="19">
        <v>1.9</v>
      </c>
      <c r="G3" s="19">
        <v>0.182</v>
      </c>
      <c r="H3" s="21">
        <v>0.17</v>
      </c>
      <c r="I3" s="18">
        <f aca="true" t="shared" si="0" ref="I3:I18">B3*C3*D3</f>
        <v>0.572</v>
      </c>
      <c r="J3" s="19">
        <f aca="true" t="shared" si="1" ref="J3:J18">B3*C3*E3</f>
        <v>0.23</v>
      </c>
      <c r="K3" s="19">
        <f aca="true" t="shared" si="2" ref="K3:K18">B3*C3*F3</f>
        <v>1.9</v>
      </c>
      <c r="L3" s="19">
        <f aca="true" t="shared" si="3" ref="L3:L18">B3*C3*G3</f>
        <v>0.182</v>
      </c>
      <c r="M3" s="22">
        <f aca="true" t="shared" si="4" ref="M3:M18">B3*C3*H3</f>
        <v>0.17</v>
      </c>
    </row>
    <row r="4" spans="1:13" ht="12.75">
      <c r="A4" s="23" t="s">
        <v>13</v>
      </c>
      <c r="B4" s="24"/>
      <c r="C4" s="20">
        <v>0</v>
      </c>
      <c r="D4" s="24">
        <v>0.62</v>
      </c>
      <c r="E4" s="24">
        <v>0.06</v>
      </c>
      <c r="F4" s="24">
        <v>1.34</v>
      </c>
      <c r="G4" s="24">
        <v>0.11</v>
      </c>
      <c r="H4" s="25">
        <v>0.08</v>
      </c>
      <c r="I4" s="18">
        <f t="shared" si="0"/>
        <v>0</v>
      </c>
      <c r="J4" s="19">
        <f t="shared" si="1"/>
        <v>0</v>
      </c>
      <c r="K4" s="19">
        <f t="shared" si="2"/>
        <v>0</v>
      </c>
      <c r="L4" s="19">
        <f t="shared" si="3"/>
        <v>0</v>
      </c>
      <c r="M4" s="22">
        <f t="shared" si="4"/>
        <v>0</v>
      </c>
    </row>
    <row r="5" spans="1:13" ht="12.75">
      <c r="A5" s="23" t="s">
        <v>14</v>
      </c>
      <c r="B5" s="24"/>
      <c r="C5" s="20">
        <v>0</v>
      </c>
      <c r="D5" s="24">
        <v>0.675</v>
      </c>
      <c r="E5" s="24">
        <v>0.15</v>
      </c>
      <c r="F5" s="24">
        <v>1.7</v>
      </c>
      <c r="G5" s="24">
        <v>0.143</v>
      </c>
      <c r="H5" s="25">
        <v>0.14</v>
      </c>
      <c r="I5" s="18">
        <f t="shared" si="0"/>
        <v>0</v>
      </c>
      <c r="J5" s="19">
        <f t="shared" si="1"/>
        <v>0</v>
      </c>
      <c r="K5" s="19">
        <f t="shared" si="2"/>
        <v>0</v>
      </c>
      <c r="L5" s="19">
        <f t="shared" si="3"/>
        <v>0</v>
      </c>
      <c r="M5" s="22">
        <f t="shared" si="4"/>
        <v>0</v>
      </c>
    </row>
    <row r="6" spans="1:13" ht="12.75">
      <c r="A6" s="23" t="s">
        <v>15</v>
      </c>
      <c r="B6" s="24"/>
      <c r="C6" s="20">
        <v>0</v>
      </c>
      <c r="D6" s="24">
        <v>0.06</v>
      </c>
      <c r="E6" s="24">
        <v>0.02</v>
      </c>
      <c r="F6" s="24">
        <v>0.16</v>
      </c>
      <c r="G6" s="24">
        <v>0.02</v>
      </c>
      <c r="H6" s="25">
        <v>0.01</v>
      </c>
      <c r="I6" s="18">
        <f t="shared" si="0"/>
        <v>0</v>
      </c>
      <c r="J6" s="19">
        <f t="shared" si="1"/>
        <v>0</v>
      </c>
      <c r="K6" s="19">
        <f t="shared" si="2"/>
        <v>0</v>
      </c>
      <c r="L6" s="19">
        <f t="shared" si="3"/>
        <v>0</v>
      </c>
      <c r="M6" s="22">
        <f t="shared" si="4"/>
        <v>0</v>
      </c>
    </row>
    <row r="7" spans="1:13" ht="12.75">
      <c r="A7" s="23" t="s">
        <v>16</v>
      </c>
      <c r="B7" s="24"/>
      <c r="C7" s="20">
        <v>0</v>
      </c>
      <c r="D7" s="24">
        <v>0.3</v>
      </c>
      <c r="E7" s="24">
        <v>0.065</v>
      </c>
      <c r="F7" s="24">
        <v>0.87</v>
      </c>
      <c r="G7" s="24">
        <v>0.067</v>
      </c>
      <c r="H7" s="25">
        <v>0.05</v>
      </c>
      <c r="I7" s="18">
        <f t="shared" si="0"/>
        <v>0</v>
      </c>
      <c r="J7" s="19">
        <f t="shared" si="1"/>
        <v>0</v>
      </c>
      <c r="K7" s="19">
        <f t="shared" si="2"/>
        <v>0</v>
      </c>
      <c r="L7" s="19">
        <f t="shared" si="3"/>
        <v>0</v>
      </c>
      <c r="M7" s="22">
        <f t="shared" si="4"/>
        <v>0</v>
      </c>
    </row>
    <row r="8" spans="1:13" ht="12.75">
      <c r="A8" s="23" t="s">
        <v>17</v>
      </c>
      <c r="B8" s="24"/>
      <c r="C8" s="20">
        <v>0</v>
      </c>
      <c r="D8" s="24">
        <v>0.675</v>
      </c>
      <c r="E8" s="24">
        <v>0.27</v>
      </c>
      <c r="F8" s="24">
        <v>3.84</v>
      </c>
      <c r="G8" s="24">
        <v>0.45</v>
      </c>
      <c r="H8" s="25">
        <v>0.41</v>
      </c>
      <c r="I8" s="18">
        <f t="shared" si="0"/>
        <v>0</v>
      </c>
      <c r="J8" s="19">
        <f t="shared" si="1"/>
        <v>0</v>
      </c>
      <c r="K8" s="19">
        <f t="shared" si="2"/>
        <v>0</v>
      </c>
      <c r="L8" s="19">
        <f t="shared" si="3"/>
        <v>0</v>
      </c>
      <c r="M8" s="22">
        <f t="shared" si="4"/>
        <v>0</v>
      </c>
    </row>
    <row r="9" spans="1:13" ht="12.75">
      <c r="A9" s="23" t="s">
        <v>18</v>
      </c>
      <c r="B9" s="24"/>
      <c r="C9" s="20">
        <v>0</v>
      </c>
      <c r="D9" s="24">
        <v>0.675</v>
      </c>
      <c r="E9" s="24">
        <v>0.15</v>
      </c>
      <c r="F9" s="24">
        <v>1.7</v>
      </c>
      <c r="G9" s="24">
        <v>0.143</v>
      </c>
      <c r="H9" s="25">
        <v>0.14</v>
      </c>
      <c r="I9" s="18">
        <f t="shared" si="0"/>
        <v>0</v>
      </c>
      <c r="J9" s="19">
        <f t="shared" si="1"/>
        <v>0</v>
      </c>
      <c r="K9" s="19">
        <f t="shared" si="2"/>
        <v>0</v>
      </c>
      <c r="L9" s="19">
        <f t="shared" si="3"/>
        <v>0</v>
      </c>
      <c r="M9" s="22">
        <f t="shared" si="4"/>
        <v>0</v>
      </c>
    </row>
    <row r="10" spans="1:13" ht="12.75">
      <c r="A10" s="23" t="s">
        <v>19</v>
      </c>
      <c r="B10" s="24"/>
      <c r="C10" s="20">
        <v>0</v>
      </c>
      <c r="D10" s="24">
        <v>0.95</v>
      </c>
      <c r="E10" s="24">
        <v>0.19</v>
      </c>
      <c r="F10" s="24">
        <v>1.995</v>
      </c>
      <c r="G10" s="24">
        <v>0.19</v>
      </c>
      <c r="H10" s="25">
        <v>0.095</v>
      </c>
      <c r="I10" s="18">
        <f t="shared" si="0"/>
        <v>0</v>
      </c>
      <c r="J10" s="19">
        <f t="shared" si="1"/>
        <v>0</v>
      </c>
      <c r="K10" s="19">
        <f t="shared" si="2"/>
        <v>0</v>
      </c>
      <c r="L10" s="19">
        <f t="shared" si="3"/>
        <v>0</v>
      </c>
      <c r="M10" s="22">
        <f t="shared" si="4"/>
        <v>0</v>
      </c>
    </row>
    <row r="11" spans="1:13" ht="12.75">
      <c r="A11" s="23" t="s">
        <v>20</v>
      </c>
      <c r="B11" s="24"/>
      <c r="C11" s="20">
        <v>0</v>
      </c>
      <c r="D11" s="24">
        <v>0.675</v>
      </c>
      <c r="E11" s="24">
        <v>0.039</v>
      </c>
      <c r="F11" s="24">
        <v>0.054</v>
      </c>
      <c r="G11" s="24">
        <v>0.45</v>
      </c>
      <c r="H11" s="25">
        <v>0.061</v>
      </c>
      <c r="I11" s="18">
        <f t="shared" si="0"/>
        <v>0</v>
      </c>
      <c r="J11" s="19">
        <f t="shared" si="1"/>
        <v>0</v>
      </c>
      <c r="K11" s="19">
        <f t="shared" si="2"/>
        <v>0</v>
      </c>
      <c r="L11" s="19">
        <f t="shared" si="3"/>
        <v>0</v>
      </c>
      <c r="M11" s="22">
        <f t="shared" si="4"/>
        <v>0</v>
      </c>
    </row>
    <row r="12" spans="1:13" ht="12.75">
      <c r="A12" s="23" t="s">
        <v>21</v>
      </c>
      <c r="B12" s="24"/>
      <c r="C12" s="20">
        <v>0</v>
      </c>
      <c r="D12" s="24">
        <v>0.572</v>
      </c>
      <c r="E12" s="24">
        <v>0.23</v>
      </c>
      <c r="F12" s="24">
        <v>1.9</v>
      </c>
      <c r="G12" s="24">
        <v>0.182</v>
      </c>
      <c r="H12" s="25">
        <v>0.17</v>
      </c>
      <c r="I12" s="18">
        <f t="shared" si="0"/>
        <v>0</v>
      </c>
      <c r="J12" s="19">
        <f t="shared" si="1"/>
        <v>0</v>
      </c>
      <c r="K12" s="19">
        <f t="shared" si="2"/>
        <v>0</v>
      </c>
      <c r="L12" s="19">
        <f t="shared" si="3"/>
        <v>0</v>
      </c>
      <c r="M12" s="22">
        <f t="shared" si="4"/>
        <v>0</v>
      </c>
    </row>
    <row r="13" spans="1:13" ht="12.75">
      <c r="A13" s="23" t="s">
        <v>22</v>
      </c>
      <c r="B13" s="24"/>
      <c r="C13" s="20">
        <v>0</v>
      </c>
      <c r="D13" s="24">
        <v>0.99</v>
      </c>
      <c r="E13" s="24">
        <v>0.2</v>
      </c>
      <c r="F13" s="24">
        <v>2.38</v>
      </c>
      <c r="G13" s="24">
        <v>0.2</v>
      </c>
      <c r="H13" s="25">
        <v>0.1</v>
      </c>
      <c r="I13" s="18">
        <f t="shared" si="0"/>
        <v>0</v>
      </c>
      <c r="J13" s="19">
        <f t="shared" si="1"/>
        <v>0</v>
      </c>
      <c r="K13" s="19">
        <f t="shared" si="2"/>
        <v>0</v>
      </c>
      <c r="L13" s="19">
        <f t="shared" si="3"/>
        <v>0</v>
      </c>
      <c r="M13" s="22">
        <f t="shared" si="4"/>
        <v>0</v>
      </c>
    </row>
    <row r="14" spans="1:13" ht="12.75">
      <c r="A14" s="23" t="s">
        <v>23</v>
      </c>
      <c r="B14" s="24"/>
      <c r="C14" s="20">
        <v>0</v>
      </c>
      <c r="D14" s="24">
        <v>0.675</v>
      </c>
      <c r="E14" s="24">
        <v>0.15</v>
      </c>
      <c r="F14" s="24">
        <v>1.7</v>
      </c>
      <c r="G14" s="24">
        <v>0.45</v>
      </c>
      <c r="H14" s="25">
        <v>0.14</v>
      </c>
      <c r="I14" s="18">
        <f t="shared" si="0"/>
        <v>0</v>
      </c>
      <c r="J14" s="19">
        <f t="shared" si="1"/>
        <v>0</v>
      </c>
      <c r="K14" s="19">
        <f t="shared" si="2"/>
        <v>0</v>
      </c>
      <c r="L14" s="19">
        <f t="shared" si="3"/>
        <v>0</v>
      </c>
      <c r="M14" s="22">
        <f t="shared" si="4"/>
        <v>0</v>
      </c>
    </row>
    <row r="15" spans="1:13" ht="12.75">
      <c r="A15" s="23" t="s">
        <v>24</v>
      </c>
      <c r="B15" s="24"/>
      <c r="C15" s="20">
        <v>0</v>
      </c>
      <c r="D15" s="24">
        <v>1.2</v>
      </c>
      <c r="E15" s="24">
        <v>0.18</v>
      </c>
      <c r="F15" s="24">
        <v>1.32</v>
      </c>
      <c r="G15" s="24">
        <v>0.12</v>
      </c>
      <c r="H15" s="25">
        <v>0.09</v>
      </c>
      <c r="I15" s="18">
        <f t="shared" si="0"/>
        <v>0</v>
      </c>
      <c r="J15" s="19">
        <f t="shared" si="1"/>
        <v>0</v>
      </c>
      <c r="K15" s="19">
        <f t="shared" si="2"/>
        <v>0</v>
      </c>
      <c r="L15" s="19">
        <f t="shared" si="3"/>
        <v>0</v>
      </c>
      <c r="M15" s="22">
        <f t="shared" si="4"/>
        <v>0</v>
      </c>
    </row>
    <row r="16" spans="1:13" ht="12.75">
      <c r="A16" s="23" t="s">
        <v>25</v>
      </c>
      <c r="B16" s="24"/>
      <c r="C16" s="20">
        <v>0</v>
      </c>
      <c r="D16" s="24">
        <v>0.675</v>
      </c>
      <c r="E16" s="24">
        <v>0.15</v>
      </c>
      <c r="F16" s="24">
        <v>1.7</v>
      </c>
      <c r="G16" s="24">
        <v>0.143</v>
      </c>
      <c r="H16" s="25">
        <v>0.14</v>
      </c>
      <c r="I16" s="18">
        <f t="shared" si="0"/>
        <v>0</v>
      </c>
      <c r="J16" s="19">
        <f t="shared" si="1"/>
        <v>0</v>
      </c>
      <c r="K16" s="19">
        <f t="shared" si="2"/>
        <v>0</v>
      </c>
      <c r="L16" s="19">
        <f t="shared" si="3"/>
        <v>0</v>
      </c>
      <c r="M16" s="22">
        <f t="shared" si="4"/>
        <v>0</v>
      </c>
    </row>
    <row r="17" spans="1:13" ht="12.75">
      <c r="A17" s="23" t="s">
        <v>26</v>
      </c>
      <c r="B17" s="24"/>
      <c r="C17" s="20">
        <v>0</v>
      </c>
      <c r="D17" s="24">
        <v>0.675</v>
      </c>
      <c r="E17" s="24">
        <v>0.15</v>
      </c>
      <c r="F17" s="24">
        <v>1.7</v>
      </c>
      <c r="G17" s="24">
        <v>0.143</v>
      </c>
      <c r="H17" s="25">
        <v>0.14</v>
      </c>
      <c r="I17" s="18">
        <f t="shared" si="0"/>
        <v>0</v>
      </c>
      <c r="J17" s="19">
        <f t="shared" si="1"/>
        <v>0</v>
      </c>
      <c r="K17" s="19">
        <f t="shared" si="2"/>
        <v>0</v>
      </c>
      <c r="L17" s="19">
        <f t="shared" si="3"/>
        <v>0</v>
      </c>
      <c r="M17" s="22">
        <f t="shared" si="4"/>
        <v>0</v>
      </c>
    </row>
    <row r="18" spans="1:13" ht="13.5" thickBot="1">
      <c r="A18" s="26" t="s">
        <v>27</v>
      </c>
      <c r="B18" s="27"/>
      <c r="C18" s="28">
        <v>0</v>
      </c>
      <c r="D18" s="27">
        <v>0.675</v>
      </c>
      <c r="E18" s="27">
        <v>0.15</v>
      </c>
      <c r="F18" s="27">
        <v>1.7</v>
      </c>
      <c r="G18" s="27">
        <v>0.143</v>
      </c>
      <c r="H18" s="29">
        <v>0.14</v>
      </c>
      <c r="I18" s="18">
        <f t="shared" si="0"/>
        <v>0</v>
      </c>
      <c r="J18" s="19">
        <f t="shared" si="1"/>
        <v>0</v>
      </c>
      <c r="K18" s="19">
        <f t="shared" si="2"/>
        <v>0</v>
      </c>
      <c r="L18" s="19">
        <f t="shared" si="3"/>
        <v>0</v>
      </c>
      <c r="M18" s="22">
        <f t="shared" si="4"/>
        <v>0</v>
      </c>
    </row>
    <row r="19" spans="1:13" ht="13.5" thickBot="1">
      <c r="A19" s="30" t="s">
        <v>28</v>
      </c>
      <c r="B19" s="19"/>
      <c r="C19" s="31"/>
      <c r="D19" s="31"/>
      <c r="E19" s="32"/>
      <c r="F19" s="32"/>
      <c r="G19" s="32"/>
      <c r="H19" s="32"/>
      <c r="I19" s="32">
        <f>SUM(I3:I18)</f>
        <v>0.572</v>
      </c>
      <c r="J19" s="32">
        <f>SUM(J3:J18)</f>
        <v>0.23</v>
      </c>
      <c r="K19" s="32">
        <f>SUM(K3:K18)</f>
        <v>1.9</v>
      </c>
      <c r="L19" s="32">
        <f>SUM(L3:L18)</f>
        <v>0.182</v>
      </c>
      <c r="M19" s="33">
        <f>SUM(M3:M18)</f>
        <v>0.17</v>
      </c>
    </row>
    <row r="20" spans="1:13" ht="14.25" thickBot="1" thickTop="1">
      <c r="A20" s="34" t="s">
        <v>29</v>
      </c>
      <c r="B20" s="19"/>
      <c r="C20" s="31"/>
      <c r="D20" s="31"/>
      <c r="E20" s="32"/>
      <c r="F20" s="32"/>
      <c r="G20" s="32"/>
      <c r="H20" s="32"/>
      <c r="I20" s="32"/>
      <c r="J20" s="32"/>
      <c r="K20" s="32"/>
      <c r="L20" s="32"/>
      <c r="M20" s="35"/>
    </row>
    <row r="21" spans="1:13" ht="13.5" thickTop="1">
      <c r="A21" s="23" t="s">
        <v>30</v>
      </c>
      <c r="B21" s="24"/>
      <c r="C21" s="20">
        <v>0</v>
      </c>
      <c r="D21" s="24">
        <v>0.675</v>
      </c>
      <c r="E21" s="24">
        <v>0.15</v>
      </c>
      <c r="F21" s="24">
        <v>1.7</v>
      </c>
      <c r="G21" s="24">
        <v>0.143</v>
      </c>
      <c r="H21" s="25">
        <v>0.14</v>
      </c>
      <c r="I21" s="18">
        <f aca="true" t="shared" si="5" ref="I21:I32">B21*C21*D21</f>
        <v>0</v>
      </c>
      <c r="J21" s="19">
        <f aca="true" t="shared" si="6" ref="J21:J32">B21*C21*E21</f>
        <v>0</v>
      </c>
      <c r="K21" s="19">
        <f aca="true" t="shared" si="7" ref="K21:K32">B21*C21*F21</f>
        <v>0</v>
      </c>
      <c r="L21" s="19">
        <f aca="true" t="shared" si="8" ref="L21:L32">B21*C21*G21</f>
        <v>0</v>
      </c>
      <c r="M21" s="22">
        <f aca="true" t="shared" si="9" ref="M21:M32">B21*C21*H21</f>
        <v>0</v>
      </c>
    </row>
    <row r="22" spans="1:13" ht="12.75">
      <c r="A22" s="23" t="s">
        <v>31</v>
      </c>
      <c r="B22" s="24">
        <v>1</v>
      </c>
      <c r="C22" s="20">
        <v>4</v>
      </c>
      <c r="D22" s="24">
        <v>0.675</v>
      </c>
      <c r="E22" s="24">
        <v>0.15</v>
      </c>
      <c r="F22" s="24">
        <v>1.7</v>
      </c>
      <c r="G22" s="24">
        <v>0.143</v>
      </c>
      <c r="H22" s="25">
        <v>0.14</v>
      </c>
      <c r="I22" s="18">
        <f t="shared" si="5"/>
        <v>2.7</v>
      </c>
      <c r="J22" s="19">
        <f t="shared" si="6"/>
        <v>0.6</v>
      </c>
      <c r="K22" s="19">
        <f t="shared" si="7"/>
        <v>6.8</v>
      </c>
      <c r="L22" s="19">
        <f t="shared" si="8"/>
        <v>0.572</v>
      </c>
      <c r="M22" s="22">
        <f t="shared" si="9"/>
        <v>0.56</v>
      </c>
    </row>
    <row r="23" spans="1:13" ht="12.75">
      <c r="A23" s="23" t="s">
        <v>32</v>
      </c>
      <c r="B23" s="24"/>
      <c r="C23" s="20">
        <v>0</v>
      </c>
      <c r="D23" s="24">
        <v>0.52</v>
      </c>
      <c r="E23" s="24">
        <v>0.17</v>
      </c>
      <c r="F23" s="24">
        <v>1.54</v>
      </c>
      <c r="G23" s="24">
        <v>0.143</v>
      </c>
      <c r="H23" s="25">
        <v>0.093</v>
      </c>
      <c r="I23" s="18">
        <f t="shared" si="5"/>
        <v>0</v>
      </c>
      <c r="J23" s="19">
        <f t="shared" si="6"/>
        <v>0</v>
      </c>
      <c r="K23" s="19">
        <f t="shared" si="7"/>
        <v>0</v>
      </c>
      <c r="L23" s="19">
        <f t="shared" si="8"/>
        <v>0</v>
      </c>
      <c r="M23" s="22">
        <f t="shared" si="9"/>
        <v>0</v>
      </c>
    </row>
    <row r="24" spans="1:13" ht="12.75">
      <c r="A24" s="23" t="s">
        <v>33</v>
      </c>
      <c r="B24" s="24"/>
      <c r="C24" s="20">
        <v>0</v>
      </c>
      <c r="D24" s="24">
        <v>0.675</v>
      </c>
      <c r="E24" s="24">
        <v>0.15</v>
      </c>
      <c r="F24" s="24">
        <v>1.7</v>
      </c>
      <c r="G24" s="24">
        <v>0.45</v>
      </c>
      <c r="H24" s="25">
        <v>0.14</v>
      </c>
      <c r="I24" s="18">
        <f t="shared" si="5"/>
        <v>0</v>
      </c>
      <c r="J24" s="19">
        <f t="shared" si="6"/>
        <v>0</v>
      </c>
      <c r="K24" s="19">
        <f t="shared" si="7"/>
        <v>0</v>
      </c>
      <c r="L24" s="19">
        <f t="shared" si="8"/>
        <v>0</v>
      </c>
      <c r="M24" s="22">
        <f t="shared" si="9"/>
        <v>0</v>
      </c>
    </row>
    <row r="25" spans="1:13" ht="12.75">
      <c r="A25" s="23" t="s">
        <v>34</v>
      </c>
      <c r="B25" s="24"/>
      <c r="C25" s="20">
        <v>0</v>
      </c>
      <c r="D25" s="24">
        <v>0.24</v>
      </c>
      <c r="E25" s="24">
        <v>0.04</v>
      </c>
      <c r="F25" s="24">
        <v>0.4</v>
      </c>
      <c r="G25" s="24">
        <v>0.004</v>
      </c>
      <c r="H25" s="25">
        <v>0.02</v>
      </c>
      <c r="I25" s="18">
        <f t="shared" si="5"/>
        <v>0</v>
      </c>
      <c r="J25" s="19">
        <f t="shared" si="6"/>
        <v>0</v>
      </c>
      <c r="K25" s="19">
        <f t="shared" si="7"/>
        <v>0</v>
      </c>
      <c r="L25" s="19">
        <f t="shared" si="8"/>
        <v>0</v>
      </c>
      <c r="M25" s="22">
        <f t="shared" si="9"/>
        <v>0</v>
      </c>
    </row>
    <row r="26" spans="1:13" ht="12.75">
      <c r="A26" s="23" t="s">
        <v>35</v>
      </c>
      <c r="B26" s="24"/>
      <c r="C26" s="20">
        <v>0</v>
      </c>
      <c r="D26" s="24">
        <v>0.18</v>
      </c>
      <c r="E26" s="24">
        <v>0.053</v>
      </c>
      <c r="F26" s="24">
        <v>0.441</v>
      </c>
      <c r="G26" s="24">
        <v>0.143</v>
      </c>
      <c r="H26" s="25">
        <v>0.031</v>
      </c>
      <c r="I26" s="18">
        <f t="shared" si="5"/>
        <v>0</v>
      </c>
      <c r="J26" s="19">
        <f t="shared" si="6"/>
        <v>0</v>
      </c>
      <c r="K26" s="19">
        <f t="shared" si="7"/>
        <v>0</v>
      </c>
      <c r="L26" s="19">
        <f t="shared" si="8"/>
        <v>0</v>
      </c>
      <c r="M26" s="22">
        <f t="shared" si="9"/>
        <v>0</v>
      </c>
    </row>
    <row r="27" spans="1:13" ht="12.75">
      <c r="A27" s="23" t="s">
        <v>36</v>
      </c>
      <c r="B27" s="24"/>
      <c r="C27" s="20">
        <v>0</v>
      </c>
      <c r="D27" s="24">
        <v>0.18</v>
      </c>
      <c r="E27" s="24">
        <v>0.053</v>
      </c>
      <c r="F27" s="24">
        <v>0.441</v>
      </c>
      <c r="G27" s="24">
        <v>0.143</v>
      </c>
      <c r="H27" s="25">
        <v>0.031</v>
      </c>
      <c r="I27" s="18">
        <f t="shared" si="5"/>
        <v>0</v>
      </c>
      <c r="J27" s="19">
        <f t="shared" si="6"/>
        <v>0</v>
      </c>
      <c r="K27" s="19">
        <f t="shared" si="7"/>
        <v>0</v>
      </c>
      <c r="L27" s="19">
        <f t="shared" si="8"/>
        <v>0</v>
      </c>
      <c r="M27" s="22">
        <f t="shared" si="9"/>
        <v>0</v>
      </c>
    </row>
    <row r="28" spans="1:13" ht="12.75">
      <c r="A28" s="23" t="s">
        <v>50</v>
      </c>
      <c r="B28" s="24"/>
      <c r="C28" s="20">
        <v>0</v>
      </c>
      <c r="D28" s="24">
        <v>0.675</v>
      </c>
      <c r="E28" s="24">
        <v>0.15</v>
      </c>
      <c r="F28" s="24">
        <v>1.7</v>
      </c>
      <c r="G28" s="24">
        <v>0.143</v>
      </c>
      <c r="H28" s="25">
        <v>0.14</v>
      </c>
      <c r="I28" s="18">
        <f t="shared" si="5"/>
        <v>0</v>
      </c>
      <c r="J28" s="19">
        <f t="shared" si="6"/>
        <v>0</v>
      </c>
      <c r="K28" s="19">
        <f t="shared" si="7"/>
        <v>0</v>
      </c>
      <c r="L28" s="19">
        <f t="shared" si="8"/>
        <v>0</v>
      </c>
      <c r="M28" s="22">
        <f t="shared" si="9"/>
        <v>0</v>
      </c>
    </row>
    <row r="29" spans="1:13" ht="12.75">
      <c r="A29" s="23" t="s">
        <v>38</v>
      </c>
      <c r="B29" s="24"/>
      <c r="C29" s="20">
        <v>0</v>
      </c>
      <c r="D29" s="24">
        <v>0.011</v>
      </c>
      <c r="E29" s="24">
        <v>0.002</v>
      </c>
      <c r="F29" s="24">
        <v>0.018</v>
      </c>
      <c r="G29" s="24">
        <v>0.002</v>
      </c>
      <c r="H29" s="25">
        <v>0.002</v>
      </c>
      <c r="I29" s="18">
        <f t="shared" si="5"/>
        <v>0</v>
      </c>
      <c r="J29" s="19">
        <f t="shared" si="6"/>
        <v>0</v>
      </c>
      <c r="K29" s="19">
        <f t="shared" si="7"/>
        <v>0</v>
      </c>
      <c r="L29" s="19">
        <f t="shared" si="8"/>
        <v>0</v>
      </c>
      <c r="M29" s="22">
        <f t="shared" si="9"/>
        <v>0</v>
      </c>
    </row>
    <row r="30" spans="1:13" ht="12.75">
      <c r="A30" s="23" t="s">
        <v>39</v>
      </c>
      <c r="B30" s="24">
        <v>1</v>
      </c>
      <c r="C30" s="20">
        <v>8</v>
      </c>
      <c r="D30" s="24">
        <v>0.55</v>
      </c>
      <c r="E30" s="24">
        <v>0.1</v>
      </c>
      <c r="F30" s="24">
        <v>0.9</v>
      </c>
      <c r="G30" s="24">
        <v>0.1</v>
      </c>
      <c r="H30" s="25">
        <v>0.1</v>
      </c>
      <c r="I30" s="18">
        <f t="shared" si="5"/>
        <v>4.4</v>
      </c>
      <c r="J30" s="19">
        <f t="shared" si="6"/>
        <v>0.8</v>
      </c>
      <c r="K30" s="19">
        <f t="shared" si="7"/>
        <v>7.2</v>
      </c>
      <c r="L30" s="19">
        <f t="shared" si="8"/>
        <v>0.8</v>
      </c>
      <c r="M30" s="22">
        <f t="shared" si="9"/>
        <v>0.8</v>
      </c>
    </row>
    <row r="31" spans="1:13" ht="12.75">
      <c r="A31" s="23" t="s">
        <v>40</v>
      </c>
      <c r="B31" s="24"/>
      <c r="C31" s="20">
        <v>0</v>
      </c>
      <c r="D31" s="24">
        <v>0.675</v>
      </c>
      <c r="E31" s="24">
        <v>0.15</v>
      </c>
      <c r="F31" s="24">
        <v>1.7</v>
      </c>
      <c r="G31" s="24">
        <v>0.143</v>
      </c>
      <c r="H31" s="25">
        <v>0.14</v>
      </c>
      <c r="I31" s="18">
        <f t="shared" si="5"/>
        <v>0</v>
      </c>
      <c r="J31" s="19">
        <f t="shared" si="6"/>
        <v>0</v>
      </c>
      <c r="K31" s="19">
        <f t="shared" si="7"/>
        <v>0</v>
      </c>
      <c r="L31" s="19">
        <f t="shared" si="8"/>
        <v>0</v>
      </c>
      <c r="M31" s="22">
        <f t="shared" si="9"/>
        <v>0</v>
      </c>
    </row>
    <row r="32" spans="1:13" ht="12.75">
      <c r="A32" s="23" t="s">
        <v>41</v>
      </c>
      <c r="B32" s="24">
        <v>1</v>
      </c>
      <c r="C32" s="20">
        <v>3</v>
      </c>
      <c r="D32" s="24">
        <v>0.675</v>
      </c>
      <c r="E32" s="24">
        <v>0.15</v>
      </c>
      <c r="F32" s="24">
        <v>1.7</v>
      </c>
      <c r="G32" s="24">
        <v>0.143</v>
      </c>
      <c r="H32" s="25">
        <v>0.14</v>
      </c>
      <c r="I32" s="18">
        <f t="shared" si="5"/>
        <v>2.0250000000000004</v>
      </c>
      <c r="J32" s="19">
        <f t="shared" si="6"/>
        <v>0.44999999999999996</v>
      </c>
      <c r="K32" s="19">
        <f t="shared" si="7"/>
        <v>5.1</v>
      </c>
      <c r="L32" s="19">
        <f t="shared" si="8"/>
        <v>0.42899999999999994</v>
      </c>
      <c r="M32" s="22">
        <f t="shared" si="9"/>
        <v>0.42000000000000004</v>
      </c>
    </row>
    <row r="33" spans="1:13" ht="13.5" thickBot="1">
      <c r="A33" s="18"/>
      <c r="B33" s="36"/>
      <c r="C33" s="37"/>
      <c r="D33" s="36"/>
      <c r="E33" s="36"/>
      <c r="F33" s="36"/>
      <c r="G33" s="36"/>
      <c r="H33" s="38"/>
      <c r="I33" s="39"/>
      <c r="J33" s="36"/>
      <c r="K33" s="36"/>
      <c r="L33" s="36"/>
      <c r="M33" s="40"/>
    </row>
    <row r="34" spans="1:13" ht="13.5" thickBot="1">
      <c r="A34" s="41" t="s">
        <v>42</v>
      </c>
      <c r="B34" s="42"/>
      <c r="C34" s="43"/>
      <c r="D34" s="43"/>
      <c r="E34" s="42"/>
      <c r="F34" s="42"/>
      <c r="G34" s="42"/>
      <c r="H34" s="42"/>
      <c r="I34" s="42">
        <f>SUM(I21:I32)</f>
        <v>9.125</v>
      </c>
      <c r="J34" s="42">
        <f>SUM(J21:J32)</f>
        <v>1.8499999999999999</v>
      </c>
      <c r="K34" s="42">
        <f>SUM(K21:K32)</f>
        <v>19.1</v>
      </c>
      <c r="L34" s="42">
        <f>SUM(L21:L32)</f>
        <v>1.8009999999999997</v>
      </c>
      <c r="M34" s="44">
        <f>SUM(M21:M32)</f>
        <v>1.7800000000000002</v>
      </c>
    </row>
    <row r="35" spans="1:13" ht="14.25" thickBot="1" thickTop="1">
      <c r="A35" s="45" t="s">
        <v>43</v>
      </c>
      <c r="B35" s="46"/>
      <c r="C35" s="47"/>
      <c r="D35" s="47"/>
      <c r="E35" s="48"/>
      <c r="F35" s="48"/>
      <c r="G35" s="48"/>
      <c r="H35" s="48"/>
      <c r="I35" s="48">
        <f>SUM(I19+I34)</f>
        <v>9.697</v>
      </c>
      <c r="J35" s="48">
        <f>SUM(J19+J34)</f>
        <v>2.08</v>
      </c>
      <c r="K35" s="48">
        <f>SUM(K19+K34)</f>
        <v>21</v>
      </c>
      <c r="L35" s="48">
        <f>SUM(L19+L34)</f>
        <v>1.9829999999999997</v>
      </c>
      <c r="M35" s="49">
        <f>SUM(M19+M34)</f>
        <v>1.9500000000000002</v>
      </c>
    </row>
    <row r="36" ht="13.5" thickTop="1"/>
    <row r="37" ht="12.75">
      <c r="A37" s="50" t="s">
        <v>44</v>
      </c>
    </row>
    <row r="38" spans="1:4" ht="12.75">
      <c r="A38" s="50" t="s">
        <v>45</v>
      </c>
      <c r="D38" s="50" t="s">
        <v>46</v>
      </c>
    </row>
    <row r="39" ht="12.75">
      <c r="A39" s="50" t="s">
        <v>47</v>
      </c>
    </row>
    <row r="40" spans="1:5" ht="12.75">
      <c r="A40" s="50" t="s">
        <v>48</v>
      </c>
      <c r="B40" s="50"/>
      <c r="C40" s="50"/>
      <c r="D40" s="50"/>
      <c r="E40" s="51"/>
    </row>
  </sheetData>
  <sheetProtection/>
  <printOptions horizontalCentered="1" verticalCentered="1"/>
  <pageMargins left="0.75" right="0.75" top="1" bottom="1" header="0.5" footer="0.5"/>
  <pageSetup fitToHeight="1" fitToWidth="1" horizontalDpi="400" verticalDpi="400" orientation="landscape" scale="88" r:id="rId1"/>
  <headerFooter alignWithMargins="0">
    <oddHeader>&amp;C&amp;"Arial,Bold"&amp;12Table A-3
Torrance Tank Farm Construction Equipment</oddHeader>
    <oddFooter>&amp;CA-3</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AE36"/>
  <sheetViews>
    <sheetView zoomScalePageLayoutView="0" workbookViewId="0" topLeftCell="I1">
      <selection activeCell="O17" sqref="O17"/>
    </sheetView>
  </sheetViews>
  <sheetFormatPr defaultColWidth="9.140625" defaultRowHeight="12.75"/>
  <cols>
    <col min="1" max="1" width="15.421875" style="0" customWidth="1"/>
    <col min="2" max="12" width="12.421875" style="0" bestFit="1" customWidth="1"/>
    <col min="13" max="13" width="12.421875" style="0" hidden="1" customWidth="1"/>
    <col min="14" max="15" width="12.421875" style="0" bestFit="1" customWidth="1"/>
    <col min="16" max="18" width="12.421875" style="0" hidden="1" customWidth="1"/>
    <col min="19" max="19" width="12.421875" style="0" bestFit="1" customWidth="1"/>
    <col min="20" max="20" width="12.421875" style="0" hidden="1" customWidth="1"/>
    <col min="21" max="31" width="12.421875" style="0" bestFit="1" customWidth="1"/>
  </cols>
  <sheetData>
    <row r="1" spans="1:31" ht="38.25">
      <c r="A1" s="92" t="s">
        <v>372</v>
      </c>
      <c r="B1" s="295" t="s">
        <v>347</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8"/>
    </row>
    <row r="2" spans="1:31" ht="12.75">
      <c r="A2" s="292" t="s">
        <v>348</v>
      </c>
      <c r="B2" s="249">
        <v>381000</v>
      </c>
      <c r="C2" s="247">
        <v>381100</v>
      </c>
      <c r="D2" s="247">
        <v>381200</v>
      </c>
      <c r="E2" s="247">
        <v>381300</v>
      </c>
      <c r="F2" s="247">
        <v>381400</v>
      </c>
      <c r="G2" s="247">
        <v>381500</v>
      </c>
      <c r="H2" s="247">
        <v>381600</v>
      </c>
      <c r="I2" s="247">
        <v>381700</v>
      </c>
      <c r="J2" s="247">
        <v>381800</v>
      </c>
      <c r="K2" s="247">
        <v>381900</v>
      </c>
      <c r="L2" s="247">
        <v>382000</v>
      </c>
      <c r="M2" s="247">
        <v>382050</v>
      </c>
      <c r="N2" s="247">
        <v>382100</v>
      </c>
      <c r="O2" s="247">
        <v>382200</v>
      </c>
      <c r="P2" s="247">
        <v>382220</v>
      </c>
      <c r="Q2" s="247">
        <v>382250</v>
      </c>
      <c r="R2" s="247">
        <v>382280</v>
      </c>
      <c r="S2" s="247">
        <v>382300</v>
      </c>
      <c r="T2" s="247">
        <v>382380</v>
      </c>
      <c r="U2" s="247">
        <v>382400</v>
      </c>
      <c r="V2" s="247">
        <v>382500</v>
      </c>
      <c r="W2" s="247">
        <v>382600</v>
      </c>
      <c r="X2" s="247">
        <v>382700</v>
      </c>
      <c r="Y2" s="247">
        <v>382800</v>
      </c>
      <c r="Z2" s="247">
        <v>382900</v>
      </c>
      <c r="AA2" s="247">
        <v>383000</v>
      </c>
      <c r="AB2" s="247">
        <v>383100</v>
      </c>
      <c r="AC2" s="247">
        <v>383200</v>
      </c>
      <c r="AD2" s="247">
        <v>383300</v>
      </c>
      <c r="AE2" s="248">
        <v>383400</v>
      </c>
    </row>
    <row r="3" spans="1:31" ht="12.75">
      <c r="A3" s="289">
        <v>3736700</v>
      </c>
      <c r="B3" s="261">
        <v>5.311637857522916E-11</v>
      </c>
      <c r="C3" s="250">
        <v>5.701699903716663E-11</v>
      </c>
      <c r="D3" s="250">
        <v>6.114398762368435E-11</v>
      </c>
      <c r="E3" s="250">
        <v>6.547900481563611E-11</v>
      </c>
      <c r="F3" s="250">
        <v>6.988877276748563E-11</v>
      </c>
      <c r="G3" s="250">
        <v>7.47708188379157E-11</v>
      </c>
      <c r="H3" s="250">
        <v>7.942424795394909E-11</v>
      </c>
      <c r="I3" s="250">
        <v>8.307198597296712E-11</v>
      </c>
      <c r="J3" s="250">
        <v>8.786807586892012E-11</v>
      </c>
      <c r="K3" s="250">
        <v>9.143952533286327E-11</v>
      </c>
      <c r="L3" s="250">
        <v>9.410267915560253E-11</v>
      </c>
      <c r="M3" s="250"/>
      <c r="N3" s="250">
        <v>9.474813697315454E-11</v>
      </c>
      <c r="O3" s="250">
        <v>9.524275086345536E-11</v>
      </c>
      <c r="P3" s="250"/>
      <c r="Q3" s="250"/>
      <c r="R3" s="250"/>
      <c r="S3" s="250">
        <v>9.422456391300826E-11</v>
      </c>
      <c r="T3" s="250"/>
      <c r="U3" s="250">
        <v>9.190002478713375E-11</v>
      </c>
      <c r="V3" s="250">
        <v>8.853773343849001E-11</v>
      </c>
      <c r="W3" s="250">
        <v>8.373788178700363E-11</v>
      </c>
      <c r="X3" s="250">
        <v>7.969493535637315E-11</v>
      </c>
      <c r="Y3" s="250">
        <v>7.522392337465226E-11</v>
      </c>
      <c r="Z3" s="250">
        <v>7.05637286160003E-11</v>
      </c>
      <c r="AA3" s="250">
        <v>6.597148902506945E-11</v>
      </c>
      <c r="AB3" s="250">
        <v>6.118347945027246E-11</v>
      </c>
      <c r="AC3" s="250">
        <v>5.766315285472273E-11</v>
      </c>
      <c r="AD3" s="250">
        <v>5.3811054238475344E-11</v>
      </c>
      <c r="AE3" s="252">
        <v>5.0253356629960475E-11</v>
      </c>
    </row>
    <row r="4" spans="1:31" ht="12.75">
      <c r="A4" s="290">
        <v>3736600</v>
      </c>
      <c r="B4" s="263">
        <v>5.665380346592795E-11</v>
      </c>
      <c r="C4" s="253">
        <v>6.070326995895581E-11</v>
      </c>
      <c r="D4" s="253">
        <v>6.594002527109759E-11</v>
      </c>
      <c r="E4" s="253">
        <v>7.12909058985423E-11</v>
      </c>
      <c r="F4" s="253">
        <v>7.700270548401342E-11</v>
      </c>
      <c r="G4" s="253">
        <v>8.299601890294583E-11</v>
      </c>
      <c r="H4" s="253">
        <v>8.862732086529536E-11</v>
      </c>
      <c r="I4" s="253">
        <v>9.506110032484903E-11</v>
      </c>
      <c r="J4" s="253">
        <v>9.937725128925244E-11</v>
      </c>
      <c r="K4" s="253">
        <v>1.0550252976702494E-10</v>
      </c>
      <c r="L4" s="253">
        <v>1.0907981665676438E-10</v>
      </c>
      <c r="M4" s="253"/>
      <c r="N4" s="253">
        <v>1.1052144962558114E-10</v>
      </c>
      <c r="O4" s="253">
        <v>1.108857299383241E-10</v>
      </c>
      <c r="P4" s="253"/>
      <c r="Q4" s="253"/>
      <c r="R4" s="253"/>
      <c r="S4" s="253">
        <v>1.093571591154433E-10</v>
      </c>
      <c r="T4" s="253"/>
      <c r="U4" s="253">
        <v>1.0599273755614216E-10</v>
      </c>
      <c r="V4" s="253">
        <v>1.0137775555589196E-10</v>
      </c>
      <c r="W4" s="253">
        <v>9.518014433094002E-11</v>
      </c>
      <c r="X4" s="253">
        <v>8.965726801930387E-11</v>
      </c>
      <c r="Y4" s="253">
        <v>8.273168866464071E-11</v>
      </c>
      <c r="Z4" s="253">
        <v>7.774576548910803E-11</v>
      </c>
      <c r="AA4" s="253">
        <v>7.196958825611751E-11</v>
      </c>
      <c r="AB4" s="253">
        <v>6.671410696851101E-11</v>
      </c>
      <c r="AC4" s="253">
        <v>6.15421407235264E-11</v>
      </c>
      <c r="AD4" s="253">
        <v>5.736745407574898E-11</v>
      </c>
      <c r="AE4" s="255">
        <v>5.317891856680051E-11</v>
      </c>
    </row>
    <row r="5" spans="1:31" ht="12.75">
      <c r="A5" s="290">
        <v>3736500</v>
      </c>
      <c r="B5" s="263">
        <v>6.023307974853394E-11</v>
      </c>
      <c r="C5" s="253">
        <v>6.543556136266065E-11</v>
      </c>
      <c r="D5" s="253">
        <v>7.083635025257118E-11</v>
      </c>
      <c r="E5" s="253">
        <v>7.76680639980062E-11</v>
      </c>
      <c r="F5" s="253">
        <v>8.484098030114451E-11</v>
      </c>
      <c r="G5" s="253">
        <v>9.253687368438033E-11</v>
      </c>
      <c r="H5" s="253">
        <v>1.0061792485383369E-10</v>
      </c>
      <c r="I5" s="253">
        <v>1.0878828779691787E-10</v>
      </c>
      <c r="J5" s="253">
        <v>1.1652522936261622E-10</v>
      </c>
      <c r="K5" s="253">
        <v>1.2348933619365106E-10</v>
      </c>
      <c r="L5" s="253">
        <v>1.2853387475722757E-10</v>
      </c>
      <c r="M5" s="253"/>
      <c r="N5" s="253">
        <v>1.306372430908073E-10</v>
      </c>
      <c r="O5" s="253">
        <v>1.314148978242971E-10</v>
      </c>
      <c r="P5" s="253"/>
      <c r="Q5" s="253"/>
      <c r="R5" s="253"/>
      <c r="S5" s="253">
        <v>1.288937866953797E-10</v>
      </c>
      <c r="T5" s="253"/>
      <c r="U5" s="253">
        <v>1.2126441151550007E-10</v>
      </c>
      <c r="V5" s="253">
        <v>1.1489632031743628E-10</v>
      </c>
      <c r="W5" s="253">
        <v>1.0921059418099767E-10</v>
      </c>
      <c r="X5" s="253">
        <v>1.0157114900234572E-10</v>
      </c>
      <c r="Y5" s="253">
        <v>9.26407183650923E-11</v>
      </c>
      <c r="Z5" s="253">
        <v>8.580309108883953E-11</v>
      </c>
      <c r="AA5" s="253">
        <v>7.872757675290771E-11</v>
      </c>
      <c r="AB5" s="253">
        <v>7.216844000312522E-11</v>
      </c>
      <c r="AC5" s="253">
        <v>6.616713044169355E-11</v>
      </c>
      <c r="AD5" s="253">
        <v>6.076511694901956E-11</v>
      </c>
      <c r="AE5" s="255">
        <v>5.6279402828271194E-11</v>
      </c>
    </row>
    <row r="6" spans="1:31" ht="12.75">
      <c r="A6" s="290">
        <v>3736400</v>
      </c>
      <c r="B6" s="263">
        <v>6.361884159308644E-11</v>
      </c>
      <c r="C6" s="253">
        <v>6.986077881122203E-11</v>
      </c>
      <c r="D6" s="253">
        <v>7.680815156453782E-11</v>
      </c>
      <c r="E6" s="253">
        <v>8.45528019541184E-11</v>
      </c>
      <c r="F6" s="253">
        <v>9.36395200020149E-11</v>
      </c>
      <c r="G6" s="253">
        <v>1.0362372118623477E-10</v>
      </c>
      <c r="H6" s="253">
        <v>1.1445549237632714E-10</v>
      </c>
      <c r="I6" s="253">
        <v>1.2576101926630101E-10</v>
      </c>
      <c r="J6" s="253">
        <v>1.370540951444611E-10</v>
      </c>
      <c r="K6" s="253">
        <v>1.4719140824088698E-10</v>
      </c>
      <c r="L6" s="253">
        <v>1.5516110053471827E-10</v>
      </c>
      <c r="M6" s="253"/>
      <c r="N6" s="253">
        <v>1.58330331017759E-10</v>
      </c>
      <c r="O6" s="253">
        <v>1.59087844605042E-10</v>
      </c>
      <c r="P6" s="253"/>
      <c r="Q6" s="253"/>
      <c r="R6" s="253"/>
      <c r="S6" s="253">
        <v>1.551991561157259E-10</v>
      </c>
      <c r="T6" s="253"/>
      <c r="U6" s="253">
        <v>1.478210010724174E-10</v>
      </c>
      <c r="V6" s="253">
        <v>1.3741510465805883E-10</v>
      </c>
      <c r="W6" s="253">
        <v>1.267570189853392E-10</v>
      </c>
      <c r="X6" s="253">
        <v>1.1328922493915689E-10</v>
      </c>
      <c r="Y6" s="253">
        <v>1.0422358293327436E-10</v>
      </c>
      <c r="Z6" s="253">
        <v>9.498931082609933E-11</v>
      </c>
      <c r="AA6" s="253">
        <v>8.588855565826489E-11</v>
      </c>
      <c r="AB6" s="253">
        <v>7.756169504933339E-11</v>
      </c>
      <c r="AC6" s="253">
        <v>7.093322103242815E-11</v>
      </c>
      <c r="AD6" s="253">
        <v>6.440330311854624E-11</v>
      </c>
      <c r="AE6" s="255">
        <v>5.931706001365433E-11</v>
      </c>
    </row>
    <row r="7" spans="1:31" ht="12.75">
      <c r="A7" s="290">
        <v>3736300</v>
      </c>
      <c r="B7" s="263">
        <v>6.717384256802439E-11</v>
      </c>
      <c r="C7" s="253">
        <v>7.458912541688228E-11</v>
      </c>
      <c r="D7" s="253">
        <v>8.279540481541335E-11</v>
      </c>
      <c r="E7" s="253">
        <v>9.206836583429044E-11</v>
      </c>
      <c r="F7" s="253">
        <v>1.0295962185407205E-10</v>
      </c>
      <c r="G7" s="253">
        <v>1.1633780868507142E-10</v>
      </c>
      <c r="H7" s="253">
        <v>1.3017791572212798E-10</v>
      </c>
      <c r="I7" s="253">
        <v>1.468666864221708E-10</v>
      </c>
      <c r="J7" s="253">
        <v>1.6276620254822343E-10</v>
      </c>
      <c r="K7" s="253">
        <v>1.780361835494088E-10</v>
      </c>
      <c r="L7" s="253">
        <v>1.9183870405875715E-10</v>
      </c>
      <c r="M7" s="253"/>
      <c r="N7" s="253">
        <v>1.9894794324733114E-10</v>
      </c>
      <c r="O7" s="253">
        <v>1.990479162926785E-10</v>
      </c>
      <c r="P7" s="253"/>
      <c r="Q7" s="253"/>
      <c r="R7" s="253"/>
      <c r="S7" s="253">
        <v>1.9237390072177118E-10</v>
      </c>
      <c r="T7" s="253"/>
      <c r="U7" s="253">
        <v>1.7948001413723992E-10</v>
      </c>
      <c r="V7" s="253">
        <v>1.622178087544767E-10</v>
      </c>
      <c r="W7" s="253">
        <v>1.483251731363603E-10</v>
      </c>
      <c r="X7" s="253">
        <v>1.3262012092664623E-10</v>
      </c>
      <c r="Y7" s="253">
        <v>1.1747803804650483E-10</v>
      </c>
      <c r="Z7" s="253">
        <v>1.0492343013435583E-10</v>
      </c>
      <c r="AA7" s="253">
        <v>9.386883570465759E-11</v>
      </c>
      <c r="AB7" s="253">
        <v>8.405446297901644E-11</v>
      </c>
      <c r="AC7" s="253">
        <v>7.58717037183558E-11</v>
      </c>
      <c r="AD7" s="253">
        <v>6.869869434036359E-11</v>
      </c>
      <c r="AE7" s="255">
        <v>6.239485648248345E-11</v>
      </c>
    </row>
    <row r="8" spans="1:31" ht="12.75">
      <c r="A8" s="290">
        <v>3736200</v>
      </c>
      <c r="B8" s="263">
        <v>7.107318953829759E-11</v>
      </c>
      <c r="C8" s="253">
        <v>7.869279240635618E-11</v>
      </c>
      <c r="D8" s="253">
        <v>8.870276134425666E-11</v>
      </c>
      <c r="E8" s="253">
        <v>9.947115471729154E-11</v>
      </c>
      <c r="F8" s="253">
        <v>1.1418424642249723E-10</v>
      </c>
      <c r="G8" s="253">
        <v>1.3067680483737745E-10</v>
      </c>
      <c r="H8" s="253">
        <v>1.504252626702704E-10</v>
      </c>
      <c r="I8" s="253">
        <v>1.7326063573209252E-10</v>
      </c>
      <c r="J8" s="253">
        <v>1.9841173139249982E-10</v>
      </c>
      <c r="K8" s="253">
        <v>2.2360536280573956E-10</v>
      </c>
      <c r="L8" s="253">
        <v>2.4571359952287807E-10</v>
      </c>
      <c r="M8" s="253"/>
      <c r="N8" s="253">
        <v>2.5873912141222125E-10</v>
      </c>
      <c r="O8" s="253">
        <v>2.587936861359426E-10</v>
      </c>
      <c r="P8" s="253"/>
      <c r="Q8" s="253"/>
      <c r="R8" s="253"/>
      <c r="S8" s="253">
        <v>2.407856202425359E-10</v>
      </c>
      <c r="T8" s="253"/>
      <c r="U8" s="253">
        <v>2.2476826423622267E-10</v>
      </c>
      <c r="V8" s="253">
        <v>1.9929003504796582E-10</v>
      </c>
      <c r="W8" s="253">
        <v>1.7537788214383345E-10</v>
      </c>
      <c r="X8" s="253">
        <v>1.5185322302756438E-10</v>
      </c>
      <c r="Y8" s="253">
        <v>1.3322745225269214E-10</v>
      </c>
      <c r="Z8" s="253">
        <v>1.1642091576195477E-10</v>
      </c>
      <c r="AA8" s="253">
        <v>1.0234291562454199E-10</v>
      </c>
      <c r="AB8" s="253">
        <v>9.046757387017237E-11</v>
      </c>
      <c r="AC8" s="253">
        <v>8.062476620420776E-11</v>
      </c>
      <c r="AD8" s="253">
        <v>7.242910054729839E-11</v>
      </c>
      <c r="AE8" s="255">
        <v>6.549632775929036E-11</v>
      </c>
    </row>
    <row r="9" spans="1:31" ht="12.75">
      <c r="A9" s="290">
        <v>3736100</v>
      </c>
      <c r="B9" s="263">
        <v>7.438400010371829E-11</v>
      </c>
      <c r="C9" s="253">
        <v>8.355112787854345E-11</v>
      </c>
      <c r="D9" s="253">
        <v>9.456995629012533E-11</v>
      </c>
      <c r="E9" s="253">
        <v>1.0782801417829947E-10</v>
      </c>
      <c r="F9" s="253">
        <v>1.2499866340181238E-10</v>
      </c>
      <c r="G9" s="253">
        <v>1.46354718848075E-10</v>
      </c>
      <c r="H9" s="253">
        <v>1.727059832894825E-10</v>
      </c>
      <c r="I9" s="253">
        <v>2.0561157927698387E-10</v>
      </c>
      <c r="J9" s="253">
        <v>2.440610706823276E-10</v>
      </c>
      <c r="K9" s="254">
        <v>2.8746897449482656E-10</v>
      </c>
      <c r="L9" s="253">
        <v>3.269763856009346E-10</v>
      </c>
      <c r="M9" s="253"/>
      <c r="N9" s="253">
        <v>3.535053458715404E-10</v>
      </c>
      <c r="O9" s="253">
        <v>3.5391716811405567E-10</v>
      </c>
      <c r="P9" s="253"/>
      <c r="Q9" s="253"/>
      <c r="R9" s="253"/>
      <c r="S9" s="253">
        <v>3.29726395067461E-10</v>
      </c>
      <c r="T9" s="253"/>
      <c r="U9" s="253">
        <v>2.9057091926613976E-10</v>
      </c>
      <c r="V9" s="253">
        <v>2.477472742751426E-10</v>
      </c>
      <c r="W9" s="253">
        <v>2.0897878180436718E-10</v>
      </c>
      <c r="X9" s="253">
        <v>1.763601287699906E-10</v>
      </c>
      <c r="Y9" s="253">
        <v>1.4985991292771285E-10</v>
      </c>
      <c r="Z9" s="253">
        <v>1.2766950994936907E-10</v>
      </c>
      <c r="AA9" s="253">
        <v>1.1086349659371398E-10</v>
      </c>
      <c r="AB9" s="253">
        <v>9.687294942541472E-11</v>
      </c>
      <c r="AC9" s="253">
        <v>8.538993972821265E-11</v>
      </c>
      <c r="AD9" s="253">
        <v>7.597983049779366E-11</v>
      </c>
      <c r="AE9" s="255">
        <v>6.828518169308898E-11</v>
      </c>
    </row>
    <row r="10" spans="1:31" ht="12.75">
      <c r="A10" s="290">
        <v>3736000</v>
      </c>
      <c r="B10" s="263">
        <v>7.754729305936372E-11</v>
      </c>
      <c r="C10" s="253">
        <v>8.744706191530024E-11</v>
      </c>
      <c r="D10" s="253">
        <v>9.993708980681389E-11</v>
      </c>
      <c r="E10" s="253">
        <v>1.1599173254241833E-10</v>
      </c>
      <c r="F10" s="253">
        <v>1.3617233053559525E-10</v>
      </c>
      <c r="G10" s="253">
        <v>1.6182818976235954E-10</v>
      </c>
      <c r="H10" s="253">
        <v>1.9747667078007627E-10</v>
      </c>
      <c r="I10" s="253">
        <v>2.42150428590405E-10</v>
      </c>
      <c r="J10" s="253">
        <v>3.037756478848422E-10</v>
      </c>
      <c r="K10" s="254">
        <v>3.484151851151142E-10</v>
      </c>
      <c r="L10" s="253">
        <v>4.223419352049213E-10</v>
      </c>
      <c r="M10" s="253"/>
      <c r="N10" s="253">
        <v>4.718426978871517E-10</v>
      </c>
      <c r="O10" s="253">
        <v>4.77112552254913E-10</v>
      </c>
      <c r="P10" s="253"/>
      <c r="Q10" s="253"/>
      <c r="R10" s="253"/>
      <c r="S10" s="253">
        <v>4.2729294129842535E-10</v>
      </c>
      <c r="T10" s="253"/>
      <c r="U10" s="253">
        <v>3.8236064897529715E-10</v>
      </c>
      <c r="V10" s="253">
        <v>3.096780488539088E-10</v>
      </c>
      <c r="W10" s="253">
        <v>2.493710881415191E-10</v>
      </c>
      <c r="X10" s="253">
        <v>2.0143222566006775E-10</v>
      </c>
      <c r="Y10" s="253">
        <v>1.666831788692132E-10</v>
      </c>
      <c r="Z10" s="253">
        <v>1.4016546163592904E-10</v>
      </c>
      <c r="AA10" s="253">
        <v>1.1838224451671262E-10</v>
      </c>
      <c r="AB10" s="253">
        <v>1.0283067033197637E-10</v>
      </c>
      <c r="AC10" s="253">
        <v>8.979680090603417E-11</v>
      </c>
      <c r="AD10" s="253">
        <v>7.931441249730494E-11</v>
      </c>
      <c r="AE10" s="255">
        <v>7.075779961691514E-11</v>
      </c>
    </row>
    <row r="11" spans="1:31" ht="12.75">
      <c r="A11" s="290">
        <v>3735900</v>
      </c>
      <c r="B11" s="263">
        <v>8.003950286938815E-11</v>
      </c>
      <c r="C11" s="253">
        <v>9.09768614833761E-11</v>
      </c>
      <c r="D11" s="253">
        <v>1.0486204655517747E-10</v>
      </c>
      <c r="E11" s="253">
        <v>1.2257286278403855E-10</v>
      </c>
      <c r="F11" s="253">
        <v>1.454045289836962E-10</v>
      </c>
      <c r="G11" s="253">
        <v>1.7753943277770658E-10</v>
      </c>
      <c r="H11" s="253">
        <v>2.1992176725690324E-10</v>
      </c>
      <c r="I11" s="253">
        <v>2.829875083432695E-10</v>
      </c>
      <c r="J11" s="253">
        <v>3.457439470483522E-10</v>
      </c>
      <c r="K11" s="254">
        <v>4.667267190453972E-10</v>
      </c>
      <c r="L11" s="253">
        <v>6.21382230964053E-10</v>
      </c>
      <c r="M11" s="253"/>
      <c r="N11" s="253">
        <v>7.471564511944337E-10</v>
      </c>
      <c r="O11" s="253">
        <v>7.469201958398548E-10</v>
      </c>
      <c r="P11" s="253"/>
      <c r="Q11" s="253"/>
      <c r="R11" s="253"/>
      <c r="S11" s="253">
        <v>6.361046834515752E-10</v>
      </c>
      <c r="T11" s="253"/>
      <c r="U11" s="253">
        <v>4.788329317352927E-10</v>
      </c>
      <c r="V11" s="254">
        <v>3.8875118982508346E-10</v>
      </c>
      <c r="W11" s="253">
        <v>2.9391819661013263E-10</v>
      </c>
      <c r="X11" s="253">
        <v>2.2940207788648606E-10</v>
      </c>
      <c r="Y11" s="253">
        <v>1.8346495430248698E-10</v>
      </c>
      <c r="Z11" s="253">
        <v>1.5102989091344314E-10</v>
      </c>
      <c r="AA11" s="253">
        <v>1.265765672825767E-10</v>
      </c>
      <c r="AB11" s="253">
        <v>1.078232497336483E-10</v>
      </c>
      <c r="AC11" s="253">
        <v>9.346248376681938E-11</v>
      </c>
      <c r="AD11" s="253">
        <v>8.20165034369236E-11</v>
      </c>
      <c r="AE11" s="255">
        <v>7.276825642816616E-11</v>
      </c>
    </row>
    <row r="12" spans="1:31" ht="12.75">
      <c r="A12" s="290">
        <v>3735800</v>
      </c>
      <c r="B12" s="263">
        <v>8.171923821305784E-11</v>
      </c>
      <c r="C12" s="253">
        <v>9.341896461554541E-11</v>
      </c>
      <c r="D12" s="253">
        <v>1.0807446626032589E-10</v>
      </c>
      <c r="E12" s="253">
        <v>1.2742986599948532E-10</v>
      </c>
      <c r="F12" s="253">
        <v>1.535807145526258E-10</v>
      </c>
      <c r="G12" s="253">
        <v>1.8959756485885172E-10</v>
      </c>
      <c r="H12" s="253">
        <v>2.412423823819129E-10</v>
      </c>
      <c r="I12" s="253">
        <v>3.2118866760706097E-10</v>
      </c>
      <c r="J12" s="253">
        <v>4.129209780666441E-10</v>
      </c>
      <c r="K12" s="254">
        <v>6.095887078277629E-10</v>
      </c>
      <c r="L12" s="254">
        <v>9.030056943428365E-10</v>
      </c>
      <c r="M12" s="253"/>
      <c r="N12" s="253">
        <v>1.157153790014113E-09</v>
      </c>
      <c r="O12" s="253">
        <v>1.255418154095558E-09</v>
      </c>
      <c r="P12" s="253"/>
      <c r="Q12" s="253"/>
      <c r="R12" s="253"/>
      <c r="S12" s="253">
        <v>9.942268419341906E-10</v>
      </c>
      <c r="T12" s="253"/>
      <c r="U12" s="253">
        <v>6.632101224213948E-10</v>
      </c>
      <c r="V12" s="254">
        <v>4.4516471489881886E-10</v>
      </c>
      <c r="W12" s="253">
        <v>3.3868667896137346E-10</v>
      </c>
      <c r="X12" s="253">
        <v>2.53395931138721E-10</v>
      </c>
      <c r="Y12" s="253">
        <v>1.9678460817446885E-10</v>
      </c>
      <c r="Z12" s="253">
        <v>1.5915291369569388E-10</v>
      </c>
      <c r="AA12" s="253">
        <v>1.3228620473693644E-10</v>
      </c>
      <c r="AB12" s="253">
        <v>1.11776854909875E-10</v>
      </c>
      <c r="AC12" s="253">
        <v>9.60281402304832E-11</v>
      </c>
      <c r="AD12" s="253">
        <v>8.397609747844886E-11</v>
      </c>
      <c r="AE12" s="255">
        <v>7.423098017498943E-11</v>
      </c>
    </row>
    <row r="13" spans="1:31" ht="12.75" hidden="1">
      <c r="A13" s="290">
        <v>3735750</v>
      </c>
      <c r="B13" s="263"/>
      <c r="C13" s="253"/>
      <c r="D13" s="253"/>
      <c r="E13" s="253"/>
      <c r="F13" s="253"/>
      <c r="G13" s="253"/>
      <c r="H13" s="253"/>
      <c r="I13" s="253"/>
      <c r="J13" s="253"/>
      <c r="K13" s="254"/>
      <c r="L13" s="254"/>
      <c r="M13" s="253"/>
      <c r="N13" s="253">
        <v>1.756430760959158E-09</v>
      </c>
      <c r="O13" s="253"/>
      <c r="P13" s="253">
        <v>1.7001773699469255E-09</v>
      </c>
      <c r="Q13" s="253"/>
      <c r="R13" s="253"/>
      <c r="S13" s="253"/>
      <c r="T13" s="253"/>
      <c r="U13" s="253"/>
      <c r="V13" s="254"/>
      <c r="W13" s="253"/>
      <c r="X13" s="253"/>
      <c r="Y13" s="253"/>
      <c r="Z13" s="253"/>
      <c r="AA13" s="253"/>
      <c r="AB13" s="253"/>
      <c r="AC13" s="253"/>
      <c r="AD13" s="253"/>
      <c r="AE13" s="255"/>
    </row>
    <row r="14" spans="1:31" ht="13.5" thickBot="1">
      <c r="A14" s="290">
        <v>3735700</v>
      </c>
      <c r="B14" s="263">
        <v>8.269907037425509E-11</v>
      </c>
      <c r="C14" s="253">
        <v>9.466340287027103E-11</v>
      </c>
      <c r="D14" s="253">
        <v>1.1001928747592437E-10</v>
      </c>
      <c r="E14" s="253">
        <v>1.301811908264682E-10</v>
      </c>
      <c r="F14" s="253">
        <v>1.5761396173066597E-10</v>
      </c>
      <c r="G14" s="253">
        <v>1.9643886195325155E-10</v>
      </c>
      <c r="H14" s="253">
        <v>2.5270834274448265E-10</v>
      </c>
      <c r="I14" s="253">
        <v>3.4326608397334843E-10</v>
      </c>
      <c r="J14" s="253">
        <v>4.5723291716087554E-10</v>
      </c>
      <c r="K14" s="254">
        <v>7.144418418769985E-10</v>
      </c>
      <c r="L14" s="254">
        <v>1.0986509167354987E-09</v>
      </c>
      <c r="M14" s="253">
        <v>1.5923650938952475E-09</v>
      </c>
      <c r="N14" s="253"/>
      <c r="O14" s="253"/>
      <c r="P14" s="253"/>
      <c r="Q14" s="253"/>
      <c r="R14" s="253">
        <v>1.7845754837960881E-09</v>
      </c>
      <c r="S14" s="253">
        <v>1.5948146713501744E-09</v>
      </c>
      <c r="T14" s="253"/>
      <c r="U14" s="253">
        <v>8.580985779172343E-10</v>
      </c>
      <c r="V14" s="254">
        <v>5.185634938449587E-10</v>
      </c>
      <c r="W14" s="253">
        <v>3.7145393875428804E-10</v>
      </c>
      <c r="X14" s="253">
        <v>2.6911887099513336E-10</v>
      </c>
      <c r="Y14" s="253">
        <v>2.0617157220378706E-10</v>
      </c>
      <c r="Z14" s="253">
        <v>1.6432089738876587E-10</v>
      </c>
      <c r="AA14" s="253">
        <v>1.3561306014405533E-10</v>
      </c>
      <c r="AB14" s="253">
        <v>1.1399884525744658E-10</v>
      </c>
      <c r="AC14" s="253">
        <v>9.770381232348183E-11</v>
      </c>
      <c r="AD14" s="253">
        <v>8.506567399845823E-11</v>
      </c>
      <c r="AE14" s="255">
        <v>7.502987224711337E-11</v>
      </c>
    </row>
    <row r="15" spans="1:31" ht="12.75" hidden="1">
      <c r="A15" s="290">
        <v>3735680</v>
      </c>
      <c r="B15" s="263"/>
      <c r="C15" s="253"/>
      <c r="D15" s="253"/>
      <c r="E15" s="253"/>
      <c r="F15" s="253"/>
      <c r="G15" s="253"/>
      <c r="H15" s="253"/>
      <c r="I15" s="253"/>
      <c r="J15" s="253"/>
      <c r="K15" s="254"/>
      <c r="L15" s="254"/>
      <c r="M15" s="253"/>
      <c r="N15" s="253"/>
      <c r="O15" s="253"/>
      <c r="P15" s="253"/>
      <c r="Q15" s="253"/>
      <c r="R15" s="253"/>
      <c r="S15" s="253"/>
      <c r="T15" s="253">
        <v>1.0059394481458887E-09</v>
      </c>
      <c r="U15" s="253"/>
      <c r="V15" s="254"/>
      <c r="W15" s="253"/>
      <c r="X15" s="253"/>
      <c r="Y15" s="253"/>
      <c r="Z15" s="253"/>
      <c r="AA15" s="253"/>
      <c r="AB15" s="253"/>
      <c r="AC15" s="253"/>
      <c r="AD15" s="253"/>
      <c r="AE15" s="255"/>
    </row>
    <row r="16" spans="1:31" ht="12.75" hidden="1">
      <c r="A16" s="290">
        <v>3735620</v>
      </c>
      <c r="B16" s="263"/>
      <c r="C16" s="253"/>
      <c r="D16" s="253"/>
      <c r="E16" s="253"/>
      <c r="F16" s="253"/>
      <c r="G16" s="253"/>
      <c r="H16" s="253"/>
      <c r="I16" s="253"/>
      <c r="J16" s="253"/>
      <c r="K16" s="254"/>
      <c r="L16" s="254"/>
      <c r="M16" s="253"/>
      <c r="N16" s="253"/>
      <c r="O16" s="253"/>
      <c r="P16" s="253">
        <v>6.393918614067584E-09</v>
      </c>
      <c r="Q16" s="253">
        <v>3.800132337509605E-09</v>
      </c>
      <c r="R16" s="253"/>
      <c r="S16" s="253"/>
      <c r="T16" s="253"/>
      <c r="U16" s="253"/>
      <c r="V16" s="254"/>
      <c r="W16" s="253"/>
      <c r="X16" s="253"/>
      <c r="Y16" s="253"/>
      <c r="Z16" s="253"/>
      <c r="AA16" s="253"/>
      <c r="AB16" s="253"/>
      <c r="AC16" s="253"/>
      <c r="AD16" s="253"/>
      <c r="AE16" s="255"/>
    </row>
    <row r="17" spans="1:31" ht="13.5" thickBot="1">
      <c r="A17" s="290">
        <v>3735600</v>
      </c>
      <c r="B17" s="263">
        <v>8.270982021697301E-11</v>
      </c>
      <c r="C17" s="253">
        <v>9.468523959202187E-11</v>
      </c>
      <c r="D17" s="253">
        <v>1.0997790253026444E-10</v>
      </c>
      <c r="E17" s="253">
        <v>1.3019033031007293E-10</v>
      </c>
      <c r="F17" s="253">
        <v>1.5760617932020623E-10</v>
      </c>
      <c r="G17" s="253">
        <v>1.9631681456266287E-10</v>
      </c>
      <c r="H17" s="253">
        <v>2.522439543517313E-10</v>
      </c>
      <c r="I17" s="253">
        <v>3.4197763136272296E-10</v>
      </c>
      <c r="J17" s="253">
        <v>4.553894469296309E-10</v>
      </c>
      <c r="K17" s="254">
        <v>7.1026253858812E-10</v>
      </c>
      <c r="L17" s="254">
        <v>1.152259840965692E-09</v>
      </c>
      <c r="M17" s="253"/>
      <c r="N17" s="254">
        <v>2.2040101083843227E-09</v>
      </c>
      <c r="O17" s="253"/>
      <c r="P17" s="253"/>
      <c r="Q17" s="253"/>
      <c r="R17" s="253"/>
      <c r="S17" s="253"/>
      <c r="T17" s="253"/>
      <c r="U17" s="256">
        <v>9.477013913442884E-10</v>
      </c>
      <c r="V17" s="254">
        <v>5.412912691979394E-10</v>
      </c>
      <c r="W17" s="253">
        <v>3.7868195732721625E-10</v>
      </c>
      <c r="X17" s="253">
        <v>2.722820478153497E-10</v>
      </c>
      <c r="Y17" s="253">
        <v>2.0758824098604633E-10</v>
      </c>
      <c r="Z17" s="253">
        <v>1.6610811620698745E-10</v>
      </c>
      <c r="AA17" s="253">
        <v>1.3607675307217155E-10</v>
      </c>
      <c r="AB17" s="253">
        <v>1.142886696074102E-10</v>
      </c>
      <c r="AC17" s="253">
        <v>9.788916809090683E-11</v>
      </c>
      <c r="AD17" s="253">
        <v>8.518989601297591E-11</v>
      </c>
      <c r="AE17" s="255">
        <v>7.511638961789838E-11</v>
      </c>
    </row>
    <row r="18" spans="1:31" ht="12.75">
      <c r="A18" s="290">
        <v>3735500</v>
      </c>
      <c r="B18" s="263">
        <v>8.180310949191146E-11</v>
      </c>
      <c r="C18" s="253">
        <v>9.344060123517743E-11</v>
      </c>
      <c r="D18" s="253">
        <v>1.0822842936893275E-10</v>
      </c>
      <c r="E18" s="253">
        <v>1.2749685834287542E-10</v>
      </c>
      <c r="F18" s="253">
        <v>1.534856030833284E-10</v>
      </c>
      <c r="G18" s="253">
        <v>1.8953426282633087E-10</v>
      </c>
      <c r="H18" s="253">
        <v>2.402555545278058E-10</v>
      </c>
      <c r="I18" s="253">
        <v>3.186405030053683E-10</v>
      </c>
      <c r="J18" s="253">
        <v>4.1060269364000136E-10</v>
      </c>
      <c r="K18" s="254">
        <v>6.048426490316259E-10</v>
      </c>
      <c r="L18" s="254">
        <v>9.395754318729467E-10</v>
      </c>
      <c r="M18" s="253"/>
      <c r="N18" s="254">
        <v>1.578031528586492E-09</v>
      </c>
      <c r="O18" s="253"/>
      <c r="P18" s="253"/>
      <c r="Q18" s="253"/>
      <c r="R18" s="253"/>
      <c r="S18" s="253"/>
      <c r="T18" s="253"/>
      <c r="U18" s="253">
        <v>8.20513300502643E-10</v>
      </c>
      <c r="V18" s="254">
        <v>5.246906205176663E-10</v>
      </c>
      <c r="W18" s="253">
        <v>3.566638998965379E-10</v>
      </c>
      <c r="X18" s="253">
        <v>2.611005154692332E-10</v>
      </c>
      <c r="Y18" s="253">
        <v>2.0127002384915196E-10</v>
      </c>
      <c r="Z18" s="253">
        <v>1.6150077989598878E-10</v>
      </c>
      <c r="AA18" s="253">
        <v>1.3359497665932463E-10</v>
      </c>
      <c r="AB18" s="253">
        <v>1.1261004274744734E-10</v>
      </c>
      <c r="AC18" s="253">
        <v>9.671471040166283E-11</v>
      </c>
      <c r="AD18" s="253">
        <v>8.433711242861965E-11</v>
      </c>
      <c r="AE18" s="255">
        <v>7.448327404051575E-11</v>
      </c>
    </row>
    <row r="19" spans="1:31" ht="12.75" hidden="1">
      <c r="A19" s="290">
        <v>3735450</v>
      </c>
      <c r="B19" s="263"/>
      <c r="C19" s="253"/>
      <c r="D19" s="253"/>
      <c r="E19" s="253"/>
      <c r="F19" s="253"/>
      <c r="G19" s="253"/>
      <c r="H19" s="253"/>
      <c r="I19" s="253"/>
      <c r="J19" s="253"/>
      <c r="K19" s="254"/>
      <c r="L19" s="254"/>
      <c r="M19" s="253"/>
      <c r="N19" s="254"/>
      <c r="O19" s="253"/>
      <c r="P19" s="253">
        <v>1.6638509806459867E-09</v>
      </c>
      <c r="Q19" s="253"/>
      <c r="R19" s="253"/>
      <c r="S19" s="253"/>
      <c r="T19" s="253"/>
      <c r="U19" s="253"/>
      <c r="V19" s="254"/>
      <c r="W19" s="253"/>
      <c r="X19" s="253"/>
      <c r="Y19" s="253"/>
      <c r="Z19" s="253"/>
      <c r="AA19" s="253"/>
      <c r="AB19" s="253"/>
      <c r="AC19" s="253"/>
      <c r="AD19" s="253"/>
      <c r="AE19" s="255"/>
    </row>
    <row r="20" spans="1:31" ht="12.75">
      <c r="A20" s="290">
        <v>3735400</v>
      </c>
      <c r="B20" s="263">
        <v>8.005237301460879E-11</v>
      </c>
      <c r="C20" s="253">
        <v>9.108283795222788E-11</v>
      </c>
      <c r="D20" s="253">
        <v>1.0487884684868829E-10</v>
      </c>
      <c r="E20" s="253">
        <v>1.226577597796944E-10</v>
      </c>
      <c r="F20" s="253">
        <v>1.4603753202150452E-10</v>
      </c>
      <c r="G20" s="253">
        <v>1.7757709565569514E-10</v>
      </c>
      <c r="H20" s="253">
        <v>2.201828135310259E-10</v>
      </c>
      <c r="I20" s="253">
        <v>2.8219988909375363E-10</v>
      </c>
      <c r="J20" s="253">
        <v>3.729404463798503E-10</v>
      </c>
      <c r="K20" s="254">
        <v>4.710409816737886E-10</v>
      </c>
      <c r="L20" s="254">
        <v>6.520653781407937E-10</v>
      </c>
      <c r="M20" s="253"/>
      <c r="N20" s="254">
        <v>8.925394788334588E-10</v>
      </c>
      <c r="O20" s="254">
        <v>1.0634710040053106E-09</v>
      </c>
      <c r="P20" s="254"/>
      <c r="Q20" s="254"/>
      <c r="R20" s="254"/>
      <c r="S20" s="254">
        <v>8.735665113419748E-10</v>
      </c>
      <c r="T20" s="254"/>
      <c r="U20" s="291">
        <v>5.930214306709807E-10</v>
      </c>
      <c r="V20" s="254">
        <v>4.325191476047604E-10</v>
      </c>
      <c r="W20" s="253">
        <v>3.143016440147529E-10</v>
      </c>
      <c r="X20" s="253">
        <v>2.3896343850490055E-10</v>
      </c>
      <c r="Y20" s="253">
        <v>1.8863493727750927E-10</v>
      </c>
      <c r="Z20" s="253">
        <v>1.5347416375378818E-10</v>
      </c>
      <c r="AA20" s="253">
        <v>1.2849680085566105E-10</v>
      </c>
      <c r="AB20" s="253">
        <v>1.091256629948754E-10</v>
      </c>
      <c r="AC20" s="253">
        <v>9.428755961274461E-11</v>
      </c>
      <c r="AD20" s="253">
        <v>8.25770376684631E-11</v>
      </c>
      <c r="AE20" s="255">
        <v>7.317112593162672E-11</v>
      </c>
    </row>
    <row r="21" spans="1:31" ht="12.75" hidden="1">
      <c r="A21" s="290">
        <v>3735380</v>
      </c>
      <c r="B21" s="263"/>
      <c r="C21" s="253"/>
      <c r="D21" s="253"/>
      <c r="E21" s="253"/>
      <c r="F21" s="253"/>
      <c r="G21" s="253"/>
      <c r="H21" s="253"/>
      <c r="I21" s="253"/>
      <c r="J21" s="253"/>
      <c r="K21" s="254"/>
      <c r="L21" s="254"/>
      <c r="M21" s="253"/>
      <c r="N21" s="254"/>
      <c r="O21" s="254"/>
      <c r="P21" s="254"/>
      <c r="Q21" s="254"/>
      <c r="R21" s="254"/>
      <c r="S21" s="254"/>
      <c r="T21" s="254"/>
      <c r="U21" s="254">
        <v>5.811679708367102E-10</v>
      </c>
      <c r="V21" s="254"/>
      <c r="W21" s="253"/>
      <c r="X21" s="253"/>
      <c r="Y21" s="253"/>
      <c r="Z21" s="253"/>
      <c r="AA21" s="253"/>
      <c r="AB21" s="253"/>
      <c r="AC21" s="253"/>
      <c r="AD21" s="253"/>
      <c r="AE21" s="255"/>
    </row>
    <row r="22" spans="1:31" ht="12.75">
      <c r="A22" s="290">
        <v>3735300</v>
      </c>
      <c r="B22" s="263">
        <v>7.76316850620608E-11</v>
      </c>
      <c r="C22" s="253">
        <v>8.777390325939185E-11</v>
      </c>
      <c r="D22" s="253">
        <v>1.003148272560462E-10</v>
      </c>
      <c r="E22" s="253">
        <v>1.1601627514418299E-10</v>
      </c>
      <c r="F22" s="253">
        <v>1.3629428069111712E-10</v>
      </c>
      <c r="G22" s="253">
        <v>1.6258643613753864E-10</v>
      </c>
      <c r="H22" s="253">
        <v>1.9642920358805306E-10</v>
      </c>
      <c r="I22" s="253">
        <v>2.423844740779733E-10</v>
      </c>
      <c r="J22" s="253">
        <v>3.034782471042195E-10</v>
      </c>
      <c r="K22" s="254">
        <v>3.8228734107469365E-10</v>
      </c>
      <c r="L22" s="254">
        <v>4.453492189873109E-10</v>
      </c>
      <c r="M22" s="253"/>
      <c r="N22" s="254">
        <v>5.305599935677635E-10</v>
      </c>
      <c r="O22" s="254">
        <v>5.657384430341059E-10</v>
      </c>
      <c r="P22" s="254"/>
      <c r="Q22" s="254"/>
      <c r="R22" s="254"/>
      <c r="S22" s="254">
        <v>5.417153995156825E-10</v>
      </c>
      <c r="T22" s="254"/>
      <c r="U22" s="254">
        <v>4.3740014023490323E-10</v>
      </c>
      <c r="V22" s="254">
        <v>3.4029582745499117E-10</v>
      </c>
      <c r="W22" s="253">
        <v>2.6569432814243523E-10</v>
      </c>
      <c r="X22" s="253">
        <v>2.1162776964029918E-10</v>
      </c>
      <c r="Y22" s="253">
        <v>1.7215971249539404E-10</v>
      </c>
      <c r="Z22" s="253">
        <v>1.4369788762253066E-10</v>
      </c>
      <c r="AA22" s="253">
        <v>1.2143955351165902E-10</v>
      </c>
      <c r="AB22" s="253">
        <v>1.042834634005937E-10</v>
      </c>
      <c r="AC22" s="253">
        <v>9.082256876969776E-11</v>
      </c>
      <c r="AD22" s="253">
        <v>8.003734654025868E-11</v>
      </c>
      <c r="AE22" s="255">
        <v>7.125020108890705E-11</v>
      </c>
    </row>
    <row r="23" spans="1:31" ht="12.75">
      <c r="A23" s="290">
        <v>3735200</v>
      </c>
      <c r="B23" s="263">
        <v>7.467563840710062E-11</v>
      </c>
      <c r="C23" s="253">
        <v>8.380845501884002E-11</v>
      </c>
      <c r="D23" s="253">
        <v>9.491750618777018E-11</v>
      </c>
      <c r="E23" s="253">
        <v>1.0853934436544907E-10</v>
      </c>
      <c r="F23" s="253">
        <v>1.2547775936330896E-10</v>
      </c>
      <c r="G23" s="253">
        <v>1.4667839195599757E-10</v>
      </c>
      <c r="H23" s="253">
        <v>1.726090785603705E-10</v>
      </c>
      <c r="I23" s="253">
        <v>2.0544111429270807E-10</v>
      </c>
      <c r="J23" s="253">
        <v>2.4547484495102605E-10</v>
      </c>
      <c r="K23" s="254">
        <v>2.9140710016603933E-10</v>
      </c>
      <c r="L23" s="254">
        <v>3.382419051542166E-10</v>
      </c>
      <c r="M23" s="253"/>
      <c r="N23" s="254">
        <v>3.74746426175808E-10</v>
      </c>
      <c r="O23" s="254">
        <v>3.8681814298384215E-10</v>
      </c>
      <c r="P23" s="254"/>
      <c r="Q23" s="254"/>
      <c r="R23" s="254"/>
      <c r="S23" s="254">
        <v>3.623328591860238E-10</v>
      </c>
      <c r="T23" s="254"/>
      <c r="U23" s="254">
        <v>3.1707971848350626E-10</v>
      </c>
      <c r="V23" s="254">
        <v>2.6657807982963207E-10</v>
      </c>
      <c r="W23" s="253">
        <v>2.2124148928686836E-10</v>
      </c>
      <c r="X23" s="253">
        <v>1.8387589634707883E-10</v>
      </c>
      <c r="Y23" s="253">
        <v>1.5442922587789442E-10</v>
      </c>
      <c r="Z23" s="253">
        <v>1.317051700338846E-10</v>
      </c>
      <c r="AA23" s="253">
        <v>1.1321539784967501E-10</v>
      </c>
      <c r="AB23" s="253">
        <v>9.848259889668748E-11</v>
      </c>
      <c r="AC23" s="253">
        <v>8.65981097895696E-11</v>
      </c>
      <c r="AD23" s="253">
        <v>7.689631853604777E-11</v>
      </c>
      <c r="AE23" s="255">
        <v>6.886901363204459E-11</v>
      </c>
    </row>
    <row r="24" spans="1:31" ht="12.75">
      <c r="A24" s="290">
        <v>3735100</v>
      </c>
      <c r="B24" s="263">
        <v>7.131291216039942E-11</v>
      </c>
      <c r="C24" s="253">
        <v>7.941292594171913E-11</v>
      </c>
      <c r="D24" s="253">
        <v>8.904990569312671E-11</v>
      </c>
      <c r="E24" s="253">
        <v>1.0060126791712354E-10</v>
      </c>
      <c r="F24" s="253">
        <v>1.1448478013038932E-10</v>
      </c>
      <c r="G24" s="253">
        <v>1.3117410076109223E-10</v>
      </c>
      <c r="H24" s="253">
        <v>1.5108684409997357E-10</v>
      </c>
      <c r="I24" s="253">
        <v>1.7386452875673123E-10</v>
      </c>
      <c r="J24" s="253">
        <v>2.0003010315379875E-10</v>
      </c>
      <c r="K24" s="254">
        <v>2.2749841722821515E-10</v>
      </c>
      <c r="L24" s="254">
        <v>2.527405819834661E-10</v>
      </c>
      <c r="M24" s="253"/>
      <c r="N24" s="254">
        <v>2.7094623421463953E-10</v>
      </c>
      <c r="O24" s="254">
        <v>2.7506273792746225E-10</v>
      </c>
      <c r="P24" s="254"/>
      <c r="Q24" s="254"/>
      <c r="R24" s="254"/>
      <c r="S24" s="254">
        <v>2.6402046115938557E-10</v>
      </c>
      <c r="T24" s="254"/>
      <c r="U24" s="254">
        <v>2.4047857411199296E-10</v>
      </c>
      <c r="V24" s="254">
        <v>2.1226997344734733E-10</v>
      </c>
      <c r="W24" s="253">
        <v>1.841449216432342E-10</v>
      </c>
      <c r="X24" s="253">
        <v>1.5882752333583715E-10</v>
      </c>
      <c r="Y24" s="253">
        <v>1.3759786197067E-10</v>
      </c>
      <c r="Z24" s="253">
        <v>1.1951623222821382E-10</v>
      </c>
      <c r="AA24" s="253">
        <v>1.0453547599780676E-10</v>
      </c>
      <c r="AB24" s="253">
        <v>9.214687777905513E-11</v>
      </c>
      <c r="AC24" s="253">
        <v>8.189437859413966E-11</v>
      </c>
      <c r="AD24" s="253">
        <v>7.333284725177536E-11</v>
      </c>
      <c r="AE24" s="255">
        <v>6.612122458052277E-11</v>
      </c>
    </row>
    <row r="25" spans="1:31" ht="12.75">
      <c r="A25" s="290">
        <v>3735000</v>
      </c>
      <c r="B25" s="263">
        <v>6.77322176770132E-11</v>
      </c>
      <c r="C25" s="253">
        <v>7.4810336529476E-11</v>
      </c>
      <c r="D25" s="253">
        <v>8.305748807308006E-11</v>
      </c>
      <c r="E25" s="253">
        <v>9.268830574707727E-11</v>
      </c>
      <c r="F25" s="253">
        <v>1.0391372545441127E-10</v>
      </c>
      <c r="G25" s="253">
        <v>1.1691541320130084E-10</v>
      </c>
      <c r="H25" s="253">
        <v>1.3174924998528182E-10</v>
      </c>
      <c r="I25" s="253">
        <v>1.4822187811920734E-10</v>
      </c>
      <c r="J25" s="253">
        <v>1.6567128982214946E-10</v>
      </c>
      <c r="K25" s="254">
        <v>1.827447638581905E-10</v>
      </c>
      <c r="L25" s="254">
        <v>1.9728458489986968E-10</v>
      </c>
      <c r="M25" s="253"/>
      <c r="N25" s="254">
        <v>2.0662795047136275E-10</v>
      </c>
      <c r="O25" s="254">
        <v>2.0859101033872165E-10</v>
      </c>
      <c r="P25" s="254"/>
      <c r="Q25" s="254"/>
      <c r="R25" s="254"/>
      <c r="S25" s="254">
        <v>2.024307216383215E-10</v>
      </c>
      <c r="T25" s="254"/>
      <c r="U25" s="254">
        <v>1.896298835136699E-10</v>
      </c>
      <c r="V25" s="254">
        <v>1.7301517978581853E-10</v>
      </c>
      <c r="W25" s="253">
        <v>1.5501531391192447E-10</v>
      </c>
      <c r="X25" s="253">
        <v>1.375788010539105E-10</v>
      </c>
      <c r="Y25" s="253">
        <v>1.2178054381193935E-10</v>
      </c>
      <c r="Z25" s="253">
        <v>1.0788225062501598E-10</v>
      </c>
      <c r="AA25" s="253">
        <v>9.58929770100554E-11</v>
      </c>
      <c r="AB25" s="253">
        <v>8.569348223719298E-11</v>
      </c>
      <c r="AC25" s="253">
        <v>7.69744205347703E-11</v>
      </c>
      <c r="AD25" s="253">
        <v>6.954088373438485E-11</v>
      </c>
      <c r="AE25" s="255">
        <v>6.315317501979843E-11</v>
      </c>
    </row>
    <row r="26" spans="1:31" ht="12.75">
      <c r="A26" s="290">
        <v>3734900</v>
      </c>
      <c r="B26" s="263">
        <v>6.407171965463832E-11</v>
      </c>
      <c r="C26" s="253">
        <v>7.018574129068671E-11</v>
      </c>
      <c r="D26" s="253">
        <v>7.717179781281508E-11</v>
      </c>
      <c r="E26" s="253">
        <v>8.513064222661045E-11</v>
      </c>
      <c r="F26" s="253">
        <v>9.414016529608687E-11</v>
      </c>
      <c r="G26" s="253">
        <v>1.0423208752667919E-10</v>
      </c>
      <c r="H26" s="253">
        <v>1.1529139986159605E-10</v>
      </c>
      <c r="I26" s="253">
        <v>1.2705126429682223E-10</v>
      </c>
      <c r="J26" s="253">
        <v>1.3890625587410642E-10</v>
      </c>
      <c r="K26" s="254">
        <v>1.4989151814215902E-10</v>
      </c>
      <c r="L26" s="254">
        <v>1.5884786100074237E-10</v>
      </c>
      <c r="M26" s="253"/>
      <c r="N26" s="254">
        <v>1.6434312954967154E-10</v>
      </c>
      <c r="O26" s="254">
        <v>1.653790415107898E-10</v>
      </c>
      <c r="P26" s="254"/>
      <c r="Q26" s="254"/>
      <c r="R26" s="254"/>
      <c r="S26" s="254">
        <v>1.616867251268167E-10</v>
      </c>
      <c r="T26" s="254"/>
      <c r="U26" s="254">
        <v>1.5396198158972723E-10</v>
      </c>
      <c r="V26" s="254">
        <v>1.4343595280664881E-10</v>
      </c>
      <c r="W26" s="253">
        <v>1.3150918647958877E-10</v>
      </c>
      <c r="X26" s="253">
        <v>1.19426925206721E-10</v>
      </c>
      <c r="Y26" s="253">
        <v>1.0785056647482415E-10</v>
      </c>
      <c r="Z26" s="253">
        <v>9.724236918069269E-11</v>
      </c>
      <c r="AA26" s="253">
        <v>8.770362562805555E-11</v>
      </c>
      <c r="AB26" s="253">
        <v>7.938676902752694E-11</v>
      </c>
      <c r="AC26" s="253">
        <v>7.205670848076498E-11</v>
      </c>
      <c r="AD26" s="253">
        <v>6.565768128216204E-11</v>
      </c>
      <c r="AE26" s="255">
        <v>6.006841522775364E-11</v>
      </c>
    </row>
    <row r="27" spans="1:31" ht="12.75">
      <c r="A27" s="290">
        <v>3734800</v>
      </c>
      <c r="B27" s="263">
        <v>6.042163568782401E-11</v>
      </c>
      <c r="C27" s="253">
        <v>6.568042360476924E-11</v>
      </c>
      <c r="D27" s="253">
        <v>7.154938620014709E-11</v>
      </c>
      <c r="E27" s="253">
        <v>7.810090776172232E-11</v>
      </c>
      <c r="F27" s="253">
        <v>8.531269806741997E-11</v>
      </c>
      <c r="G27" s="253">
        <v>9.316080613782052E-11</v>
      </c>
      <c r="H27" s="253">
        <v>1.014783951000869E-10</v>
      </c>
      <c r="I27" s="253">
        <v>1.0999059593149023E-10</v>
      </c>
      <c r="J27" s="253">
        <v>1.1825906382878392E-10</v>
      </c>
      <c r="K27" s="254">
        <v>1.2564172198022205E-10</v>
      </c>
      <c r="L27" s="254">
        <v>1.3142785485120074E-10</v>
      </c>
      <c r="M27" s="253"/>
      <c r="N27" s="254">
        <v>1.3486796192694963E-10</v>
      </c>
      <c r="O27" s="254">
        <v>1.3547401309543703E-10</v>
      </c>
      <c r="P27" s="254"/>
      <c r="Q27" s="254"/>
      <c r="R27" s="254"/>
      <c r="S27" s="254">
        <v>1.3312031140348558E-10</v>
      </c>
      <c r="T27" s="254"/>
      <c r="U27" s="254">
        <v>1.2813296900201517E-10</v>
      </c>
      <c r="V27" s="254">
        <v>1.2118499495299322E-10</v>
      </c>
      <c r="W27" s="253">
        <v>1.1295037989328524E-10</v>
      </c>
      <c r="X27" s="253">
        <v>1.0441824423291644E-10</v>
      </c>
      <c r="Y27" s="253">
        <v>9.568619968106243E-11</v>
      </c>
      <c r="Z27" s="253">
        <v>8.773191153492429E-11</v>
      </c>
      <c r="AA27" s="253">
        <v>8.021716666742685E-11</v>
      </c>
      <c r="AB27" s="253">
        <v>7.337282380044888E-11</v>
      </c>
      <c r="AC27" s="253">
        <v>6.72704074127766E-11</v>
      </c>
      <c r="AD27" s="253">
        <v>6.180630294491235E-11</v>
      </c>
      <c r="AE27" s="255">
        <v>5.6949447132673985E-11</v>
      </c>
    </row>
    <row r="28" spans="1:31" ht="12.75">
      <c r="A28" s="290">
        <v>3734700</v>
      </c>
      <c r="B28" s="263">
        <v>5.688656696356975E-11</v>
      </c>
      <c r="C28" s="253">
        <v>6.13758300403866E-11</v>
      </c>
      <c r="D28" s="253">
        <v>6.630301450412795E-11</v>
      </c>
      <c r="E28" s="253">
        <v>7.166743207311674E-11</v>
      </c>
      <c r="F28" s="253">
        <v>7.746601717385359E-11</v>
      </c>
      <c r="G28" s="253">
        <v>8.358773071357962E-11</v>
      </c>
      <c r="H28" s="253">
        <v>8.990972956769984E-11</v>
      </c>
      <c r="I28" s="253">
        <v>9.618410568550082E-11</v>
      </c>
      <c r="J28" s="253">
        <v>1.0209404770988885E-10</v>
      </c>
      <c r="K28" s="254">
        <v>1.0722713755219691E-10</v>
      </c>
      <c r="L28" s="254">
        <v>1.1113492112999625E-10</v>
      </c>
      <c r="M28" s="253"/>
      <c r="N28" s="254">
        <v>1.1341175891202117E-10</v>
      </c>
      <c r="O28" s="254">
        <v>1.1378483705935533E-10</v>
      </c>
      <c r="P28" s="254"/>
      <c r="Q28" s="254"/>
      <c r="R28" s="254"/>
      <c r="S28" s="254">
        <v>1.1219518049400637E-10</v>
      </c>
      <c r="T28" s="254"/>
      <c r="U28" s="254">
        <v>1.0883673252249313E-10</v>
      </c>
      <c r="V28" s="254">
        <v>1.0403115767300929E-10</v>
      </c>
      <c r="W28" s="253">
        <v>9.830381373006003E-11</v>
      </c>
      <c r="X28" s="253">
        <v>9.196669166331261E-11</v>
      </c>
      <c r="Y28" s="253">
        <v>8.561896540961316E-11</v>
      </c>
      <c r="Z28" s="253">
        <v>7.93438633739375E-11</v>
      </c>
      <c r="AA28" s="253">
        <v>7.337154813616827E-11</v>
      </c>
      <c r="AB28" s="253">
        <v>6.782071486371543E-11</v>
      </c>
      <c r="AC28" s="253">
        <v>6.271884673409204E-11</v>
      </c>
      <c r="AD28" s="253">
        <v>5.804984183432732E-11</v>
      </c>
      <c r="AE28" s="255">
        <v>5.3874798716071465E-11</v>
      </c>
    </row>
    <row r="29" spans="1:31" ht="12.75">
      <c r="A29" s="290">
        <v>3734600</v>
      </c>
      <c r="B29" s="263">
        <v>5.350444686395013E-11</v>
      </c>
      <c r="C29" s="253">
        <v>5.732777565309344E-11</v>
      </c>
      <c r="D29" s="253">
        <v>6.145714054682437E-11</v>
      </c>
      <c r="E29" s="253">
        <v>6.587049457201653E-11</v>
      </c>
      <c r="F29" s="253">
        <v>7.053427838737498E-11</v>
      </c>
      <c r="G29" s="253">
        <v>7.535146084600708E-11</v>
      </c>
      <c r="H29" s="253">
        <v>8.020623910219435E-11</v>
      </c>
      <c r="I29" s="253">
        <v>8.490473038100747E-11</v>
      </c>
      <c r="J29" s="253">
        <v>8.921566346227909E-11</v>
      </c>
      <c r="K29" s="254">
        <v>9.290973929884022E-11</v>
      </c>
      <c r="L29" s="254">
        <v>9.565768399100344E-11</v>
      </c>
      <c r="M29" s="253"/>
      <c r="N29" s="254">
        <v>9.722424648590516E-11</v>
      </c>
      <c r="O29" s="254">
        <v>9.747459820547792E-11</v>
      </c>
      <c r="P29" s="254"/>
      <c r="Q29" s="254"/>
      <c r="R29" s="254"/>
      <c r="S29" s="254">
        <v>9.63639314325481E-11</v>
      </c>
      <c r="T29" s="254"/>
      <c r="U29" s="254">
        <v>9.396439099151033E-11</v>
      </c>
      <c r="V29" s="254">
        <v>9.059806391767937E-11</v>
      </c>
      <c r="W29" s="253">
        <v>8.638097221900501E-11</v>
      </c>
      <c r="X29" s="253">
        <v>8.176995432020175E-11</v>
      </c>
      <c r="Y29" s="253">
        <v>7.686030252425274E-11</v>
      </c>
      <c r="Z29" s="253">
        <v>7.199686894703778E-11</v>
      </c>
      <c r="AA29" s="253">
        <v>6.723888694324139E-11</v>
      </c>
      <c r="AB29" s="253">
        <v>6.269315477763764E-11</v>
      </c>
      <c r="AC29" s="253">
        <v>5.845815765215922E-11</v>
      </c>
      <c r="AD29" s="253">
        <v>5.4511015856751304E-11</v>
      </c>
      <c r="AE29" s="255">
        <v>5.090003183132755E-11</v>
      </c>
    </row>
    <row r="30" spans="1:31" ht="12.75">
      <c r="A30" s="290">
        <v>3734500</v>
      </c>
      <c r="B30" s="263">
        <v>5.0308139529626605E-11</v>
      </c>
      <c r="C30" s="253">
        <v>5.35660969176533E-11</v>
      </c>
      <c r="D30" s="253">
        <v>5.7027096741447064E-11</v>
      </c>
      <c r="E30" s="253">
        <v>6.066585944829004E-11</v>
      </c>
      <c r="F30" s="253">
        <v>6.443912671683112E-11</v>
      </c>
      <c r="G30" s="253">
        <v>6.826522679934641E-11</v>
      </c>
      <c r="H30" s="253">
        <v>7.204063242153533E-11</v>
      </c>
      <c r="I30" s="253">
        <v>7.563060927150973E-11</v>
      </c>
      <c r="J30" s="253">
        <v>7.88679030976152E-11</v>
      </c>
      <c r="K30" s="254">
        <v>8.156744016791256E-11</v>
      </c>
      <c r="L30" s="254">
        <v>8.355103496529935E-11</v>
      </c>
      <c r="M30" s="253"/>
      <c r="N30" s="254">
        <v>8.467481335742532E-11</v>
      </c>
      <c r="O30" s="254">
        <v>8.484218834575753E-11</v>
      </c>
      <c r="P30" s="254"/>
      <c r="Q30" s="254"/>
      <c r="R30" s="254"/>
      <c r="S30" s="254">
        <v>8.403946410413624E-11</v>
      </c>
      <c r="T30" s="254"/>
      <c r="U30" s="254">
        <v>8.232772233226832E-11</v>
      </c>
      <c r="V30" s="254">
        <v>7.983368524903341E-11</v>
      </c>
      <c r="W30" s="253">
        <v>7.670164206725364E-11</v>
      </c>
      <c r="X30" s="253">
        <v>7.319204705904014E-11</v>
      </c>
      <c r="Y30" s="253">
        <v>6.943938011029282E-11</v>
      </c>
      <c r="Z30" s="253">
        <v>6.559197232323935E-11</v>
      </c>
      <c r="AA30" s="253">
        <v>6.176196733346532E-11</v>
      </c>
      <c r="AB30" s="253">
        <v>5.805421100876274E-11</v>
      </c>
      <c r="AC30" s="253">
        <v>5.451182889048274E-11</v>
      </c>
      <c r="AD30" s="253">
        <v>5.117742176416502E-11</v>
      </c>
      <c r="AE30" s="255">
        <v>4.806667376037624E-11</v>
      </c>
    </row>
    <row r="31" spans="1:31" ht="12.75">
      <c r="A31" s="290">
        <v>3734400</v>
      </c>
      <c r="B31" s="263">
        <v>4.731955242438342E-11</v>
      </c>
      <c r="C31" s="253">
        <v>5.00914323770417E-11</v>
      </c>
      <c r="D31" s="253">
        <v>5.299623018956212E-11</v>
      </c>
      <c r="E31" s="253">
        <v>5.600611948397105E-11</v>
      </c>
      <c r="F31" s="253">
        <v>5.908442817991297E-11</v>
      </c>
      <c r="G31" s="253">
        <v>6.215137185342692E-11</v>
      </c>
      <c r="H31" s="253">
        <v>6.512515807371369E-11</v>
      </c>
      <c r="I31" s="253">
        <v>6.790723254145699E-11</v>
      </c>
      <c r="J31" s="253">
        <v>7.036856987140178E-11</v>
      </c>
      <c r="K31" s="254">
        <v>7.240455130031477E-11</v>
      </c>
      <c r="L31" s="254">
        <v>7.387976273168963E-11</v>
      </c>
      <c r="M31" s="253"/>
      <c r="N31" s="254">
        <v>7.470632623137866E-11</v>
      </c>
      <c r="O31" s="254">
        <v>7.482132872805867E-11</v>
      </c>
      <c r="P31" s="254"/>
      <c r="Q31" s="254"/>
      <c r="R31" s="254"/>
      <c r="S31" s="254">
        <v>7.422815312787316E-11</v>
      </c>
      <c r="T31" s="254"/>
      <c r="U31" s="254">
        <v>7.295047333032814E-11</v>
      </c>
      <c r="V31" s="254">
        <v>7.107701573577999E-11</v>
      </c>
      <c r="W31" s="253">
        <v>6.87180603563565E-11</v>
      </c>
      <c r="X31" s="253">
        <v>6.600588201183758E-11</v>
      </c>
      <c r="Y31" s="253">
        <v>6.306807868671675E-11</v>
      </c>
      <c r="Z31" s="253">
        <v>5.996127402152509E-11</v>
      </c>
      <c r="AA31" s="253">
        <v>5.689730115471281E-11</v>
      </c>
      <c r="AB31" s="253">
        <v>5.366919963951336E-11</v>
      </c>
      <c r="AC31" s="253">
        <v>5.0887288931590694E-11</v>
      </c>
      <c r="AD31" s="253">
        <v>4.8055978317045325E-11</v>
      </c>
      <c r="AE31" s="255">
        <v>4.5378636836687804E-11</v>
      </c>
    </row>
    <row r="32" spans="1:31" ht="12.75">
      <c r="A32" s="292">
        <v>3734300</v>
      </c>
      <c r="B32" s="265">
        <v>4.453549307841956E-11</v>
      </c>
      <c r="C32" s="258">
        <v>4.690230227063186E-11</v>
      </c>
      <c r="D32" s="258">
        <v>4.935400972012858E-11</v>
      </c>
      <c r="E32" s="258">
        <v>5.1858401962284646E-11</v>
      </c>
      <c r="F32" s="258">
        <v>5.437876438787535E-11</v>
      </c>
      <c r="G32" s="258">
        <v>5.684741942349505E-11</v>
      </c>
      <c r="H32" s="258">
        <v>5.92256802054595E-11</v>
      </c>
      <c r="I32" s="258">
        <v>6.139396741450115E-11</v>
      </c>
      <c r="J32" s="258">
        <v>6.333012013415287E-11</v>
      </c>
      <c r="K32" s="288">
        <v>6.488835048746749E-11</v>
      </c>
      <c r="L32" s="288">
        <v>6.601035176456987E-11</v>
      </c>
      <c r="M32" s="258"/>
      <c r="N32" s="288">
        <v>6.663368368429857E-11</v>
      </c>
      <c r="O32" s="288">
        <v>6.672059331509778E-11</v>
      </c>
      <c r="P32" s="288"/>
      <c r="Q32" s="288"/>
      <c r="R32" s="288"/>
      <c r="S32" s="288">
        <v>6.624655410912488E-11</v>
      </c>
      <c r="T32" s="288"/>
      <c r="U32" s="288">
        <v>6.529516115067339E-11</v>
      </c>
      <c r="V32" s="288">
        <v>6.385890084758819E-11</v>
      </c>
      <c r="W32" s="258">
        <v>6.20370976457132E-11</v>
      </c>
      <c r="X32" s="258">
        <v>5.991269266579299E-11</v>
      </c>
      <c r="Y32" s="258">
        <v>5.755636467364248E-11</v>
      </c>
      <c r="Z32" s="258">
        <v>5.507325173419405E-11</v>
      </c>
      <c r="AA32" s="258">
        <v>5.258250115298449E-11</v>
      </c>
      <c r="AB32" s="258">
        <v>5.00480976495834E-11</v>
      </c>
      <c r="AC32" s="258">
        <v>4.7563458623136605E-11</v>
      </c>
      <c r="AD32" s="258">
        <v>4.516446647109933E-11</v>
      </c>
      <c r="AE32" s="259">
        <v>4.2861884847155405E-11</v>
      </c>
    </row>
    <row r="33" ht="13.5" thickBot="1"/>
    <row r="34" spans="2:21" ht="13.5" thickBot="1">
      <c r="B34" s="72"/>
      <c r="C34" t="s">
        <v>356</v>
      </c>
      <c r="S34" s="72"/>
      <c r="U34" t="s">
        <v>356</v>
      </c>
    </row>
    <row r="35" ht="12.75">
      <c r="S35" s="260"/>
    </row>
    <row r="36" spans="2:21" ht="12.75">
      <c r="B36" s="246"/>
      <c r="C36" t="s">
        <v>358</v>
      </c>
      <c r="S36" s="246"/>
      <c r="U36" t="s">
        <v>358</v>
      </c>
    </row>
  </sheetData>
  <sheetProtection/>
  <printOptions/>
  <pageMargins left="0.75" right="0.75" top="1" bottom="1" header="0.5" footer="0.5"/>
  <pageSetup firstPageNumber="40" useFirstPageNumber="1" fitToWidth="2" fitToHeight="1" horizontalDpi="400" verticalDpi="400" orientation="landscape" scale="66" r:id="rId2"/>
  <headerFooter alignWithMargins="0">
    <oddHeader>&amp;C&amp;"Arial,Bold"&amp;12Table A-31
Calculated Acute Hazard Index for Respiratory System
Los Angeles Marine Terminal Modifications</oddHeader>
    <oddFooter>&amp;L&amp;6&amp;F&amp;A&amp;CA-&amp;P</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3:AA32"/>
  <sheetViews>
    <sheetView zoomScalePageLayoutView="0" workbookViewId="0" topLeftCell="I1">
      <selection activeCell="C20" sqref="C20"/>
    </sheetView>
  </sheetViews>
  <sheetFormatPr defaultColWidth="9.140625" defaultRowHeight="12.75"/>
  <cols>
    <col min="1" max="1" width="9.8515625" style="52" bestFit="1" customWidth="1"/>
    <col min="2" max="4" width="12.421875" style="52" bestFit="1" customWidth="1"/>
    <col min="5" max="5" width="12.421875" style="52" customWidth="1"/>
    <col min="6" max="27" width="12.421875" style="52" bestFit="1" customWidth="1"/>
    <col min="28" max="16384" width="9.140625" style="52" customWidth="1"/>
  </cols>
  <sheetData>
    <row r="3" spans="1:23" ht="42" customHeight="1">
      <c r="A3" s="231" t="s">
        <v>360</v>
      </c>
      <c r="B3" s="296" t="s">
        <v>361</v>
      </c>
      <c r="C3" s="247"/>
      <c r="D3" s="247"/>
      <c r="E3" s="247"/>
      <c r="F3" s="247"/>
      <c r="G3" s="247"/>
      <c r="H3" s="247"/>
      <c r="I3" s="247"/>
      <c r="J3" s="247"/>
      <c r="K3" s="247"/>
      <c r="L3" s="247"/>
      <c r="M3" s="247"/>
      <c r="N3" s="247"/>
      <c r="O3" s="247"/>
      <c r="P3" s="247"/>
      <c r="Q3" s="247"/>
      <c r="R3" s="247"/>
      <c r="S3" s="247"/>
      <c r="T3" s="247"/>
      <c r="U3" s="247"/>
      <c r="V3" s="247"/>
      <c r="W3" s="248"/>
    </row>
    <row r="4" spans="1:23" ht="12.75">
      <c r="A4" s="272" t="s">
        <v>362</v>
      </c>
      <c r="B4" s="296">
        <v>-1100</v>
      </c>
      <c r="C4" s="297">
        <v>-1000</v>
      </c>
      <c r="D4" s="297">
        <v>-900</v>
      </c>
      <c r="E4" s="297">
        <v>-800</v>
      </c>
      <c r="F4" s="297">
        <v>-700</v>
      </c>
      <c r="G4" s="297">
        <v>-600</v>
      </c>
      <c r="H4" s="297">
        <v>-500</v>
      </c>
      <c r="I4" s="297">
        <v>-400</v>
      </c>
      <c r="J4" s="297">
        <v>-300</v>
      </c>
      <c r="K4" s="297">
        <v>-200</v>
      </c>
      <c r="L4" s="297">
        <v>-100</v>
      </c>
      <c r="M4" s="297">
        <v>0</v>
      </c>
      <c r="N4" s="297">
        <v>100</v>
      </c>
      <c r="O4" s="297">
        <v>200</v>
      </c>
      <c r="P4" s="297">
        <v>300</v>
      </c>
      <c r="Q4" s="297">
        <v>400</v>
      </c>
      <c r="R4" s="297">
        <v>500</v>
      </c>
      <c r="S4" s="297">
        <v>600</v>
      </c>
      <c r="T4" s="297">
        <v>700</v>
      </c>
      <c r="U4" s="297">
        <v>800</v>
      </c>
      <c r="V4" s="297">
        <v>900</v>
      </c>
      <c r="W4" s="297">
        <v>1000</v>
      </c>
    </row>
    <row r="5" spans="1:27" ht="12.75">
      <c r="A5" s="285">
        <v>1000</v>
      </c>
      <c r="B5" s="250">
        <v>2.0606787267308324E-14</v>
      </c>
      <c r="C5" s="250">
        <v>2.3218334674952632E-14</v>
      </c>
      <c r="D5" s="250">
        <v>2.7352057967323097E-14</v>
      </c>
      <c r="E5" s="250">
        <v>3.3320047364498976E-14</v>
      </c>
      <c r="F5" s="250">
        <v>3.9405806656044374E-14</v>
      </c>
      <c r="G5" s="250">
        <v>4.27497355942992E-14</v>
      </c>
      <c r="H5" s="250">
        <v>4.3995152227256966E-14</v>
      </c>
      <c r="I5" s="250">
        <v>4.7032879440151E-14</v>
      </c>
      <c r="J5" s="250">
        <v>5.4364791426493985E-14</v>
      </c>
      <c r="K5" s="250">
        <v>6.79996009471262E-14</v>
      </c>
      <c r="L5" s="250">
        <v>7.997091070978881E-14</v>
      </c>
      <c r="M5" s="250">
        <v>8.41613107638246E-14</v>
      </c>
      <c r="N5" s="250">
        <v>8.18265226079487E-14</v>
      </c>
      <c r="O5" s="250">
        <v>6.985153253608704E-14</v>
      </c>
      <c r="P5" s="250">
        <v>5.731934365148955E-14</v>
      </c>
      <c r="Q5" s="250">
        <v>5.222653178184723E-14</v>
      </c>
      <c r="R5" s="250">
        <v>5.042906876903229E-14</v>
      </c>
      <c r="S5" s="250">
        <v>4.7765260970761504E-14</v>
      </c>
      <c r="T5" s="250">
        <v>4.487842643502843E-14</v>
      </c>
      <c r="U5" s="250">
        <v>4.253259735155537E-14</v>
      </c>
      <c r="V5" s="250">
        <v>4.129159708963647E-14</v>
      </c>
      <c r="W5" s="252">
        <v>4.1066362166654737E-14</v>
      </c>
      <c r="X5" s="278"/>
      <c r="Y5" s="278"/>
      <c r="Z5" s="278"/>
      <c r="AA5" s="278"/>
    </row>
    <row r="6" spans="1:27" ht="12.75">
      <c r="A6" s="298">
        <v>900</v>
      </c>
      <c r="B6" s="299">
        <v>2.1948628001281143E-14</v>
      </c>
      <c r="C6" s="238">
        <v>2.439971392784697E-14</v>
      </c>
      <c r="D6" s="238">
        <v>2.785994063679169E-14</v>
      </c>
      <c r="E6" s="238">
        <v>3.3501854638931936E-14</v>
      </c>
      <c r="F6" s="238">
        <v>4.159559062947782E-14</v>
      </c>
      <c r="G6" s="238">
        <v>4.896651389333071E-14</v>
      </c>
      <c r="H6" s="238">
        <v>5.21249552479535E-14</v>
      </c>
      <c r="I6" s="238">
        <v>5.4612108204670005E-14</v>
      </c>
      <c r="J6" s="238">
        <v>6.183949940976001E-14</v>
      </c>
      <c r="K6" s="238">
        <v>7.775389244828243E-14</v>
      </c>
      <c r="L6" s="238">
        <v>9.499687710766109E-14</v>
      </c>
      <c r="M6" s="238">
        <v>1.0117906050022153E-13</v>
      </c>
      <c r="N6" s="238">
        <v>9.718298077189548E-14</v>
      </c>
      <c r="O6" s="238">
        <v>8.025282239443588E-14</v>
      </c>
      <c r="P6" s="238">
        <v>6.605345344266974E-14</v>
      </c>
      <c r="Q6" s="238">
        <v>6.179680782305107E-14</v>
      </c>
      <c r="R6" s="238">
        <v>5.886654563876922E-14</v>
      </c>
      <c r="S6" s="238">
        <v>5.496394576409896E-14</v>
      </c>
      <c r="T6" s="238">
        <v>5.1555979445780724E-14</v>
      </c>
      <c r="U6" s="238">
        <v>4.961792862156217E-14</v>
      </c>
      <c r="V6" s="238">
        <v>4.9148321167763657E-14</v>
      </c>
      <c r="W6" s="240">
        <v>4.8521196480245913E-14</v>
      </c>
      <c r="X6" s="278"/>
      <c r="Y6" s="278"/>
      <c r="Z6" s="278"/>
      <c r="AA6" s="278"/>
    </row>
    <row r="7" spans="1:27" ht="12.75">
      <c r="A7" s="286">
        <v>800</v>
      </c>
      <c r="B7" s="278">
        <v>2.3468595700487876E-14</v>
      </c>
      <c r="C7" s="253">
        <v>2.618098358018609E-14</v>
      </c>
      <c r="D7" s="253">
        <v>2.9483693055411573E-14</v>
      </c>
      <c r="E7" s="253">
        <v>3.4222459180105493E-14</v>
      </c>
      <c r="F7" s="253">
        <v>4.22263956261946E-14</v>
      </c>
      <c r="G7" s="253">
        <v>5.3505807259436234E-14</v>
      </c>
      <c r="H7" s="253">
        <v>6.21611584337568E-14</v>
      </c>
      <c r="I7" s="253">
        <v>6.547049246554056E-14</v>
      </c>
      <c r="J7" s="253">
        <v>7.209063265278771E-14</v>
      </c>
      <c r="K7" s="253">
        <v>8.996074199968411E-14</v>
      </c>
      <c r="L7" s="253">
        <v>1.149257514205048E-13</v>
      </c>
      <c r="M7" s="253">
        <v>1.2456227302729155E-13</v>
      </c>
      <c r="N7" s="253">
        <v>1.1761532138316894E-13</v>
      </c>
      <c r="O7" s="253">
        <v>9.347322909925532E-14</v>
      </c>
      <c r="P7" s="253">
        <v>7.853927043135924E-14</v>
      </c>
      <c r="Q7" s="253">
        <v>7.440407501530915E-14</v>
      </c>
      <c r="R7" s="253">
        <v>6.933702531006015E-14</v>
      </c>
      <c r="S7" s="253">
        <v>6.424568556409746E-14</v>
      </c>
      <c r="T7" s="253">
        <v>6.111006212650877E-14</v>
      </c>
      <c r="U7" s="253">
        <v>6.020176181618377E-14</v>
      </c>
      <c r="V7" s="253">
        <v>5.892469452411419E-14</v>
      </c>
      <c r="W7" s="255">
        <v>5.466363253345667E-14</v>
      </c>
      <c r="X7" s="278"/>
      <c r="Y7" s="278"/>
      <c r="Z7" s="278"/>
      <c r="AA7" s="278"/>
    </row>
    <row r="8" spans="1:27" ht="12.75">
      <c r="A8" s="286">
        <v>700</v>
      </c>
      <c r="B8" s="278">
        <v>2.525796203306491E-14</v>
      </c>
      <c r="C8" s="253">
        <v>2.8216930629099327E-14</v>
      </c>
      <c r="D8" s="253">
        <v>3.1927418363579296E-14</v>
      </c>
      <c r="E8" s="253">
        <v>3.6548414593903684E-14</v>
      </c>
      <c r="F8" s="253">
        <v>4.3309878654394266E-14</v>
      </c>
      <c r="G8" s="253">
        <v>5.5240705015867356E-14</v>
      </c>
      <c r="H8" s="253">
        <v>7.139505421416768E-14</v>
      </c>
      <c r="I8" s="253">
        <v>8.104482493407095E-14</v>
      </c>
      <c r="J8" s="253">
        <v>8.701943888780512E-14</v>
      </c>
      <c r="K8" s="253">
        <v>1.060436931995229E-13</v>
      </c>
      <c r="L8" s="253">
        <v>1.4204079747540923E-13</v>
      </c>
      <c r="M8" s="253">
        <v>1.5806633585174288E-13</v>
      </c>
      <c r="N8" s="253">
        <v>1.455834631104126E-13</v>
      </c>
      <c r="O8" s="253">
        <v>1.1123219310834048E-13</v>
      </c>
      <c r="P8" s="253">
        <v>9.703503234209374E-14</v>
      </c>
      <c r="Q8" s="253">
        <v>9.077482639451348E-14</v>
      </c>
      <c r="R8" s="253">
        <v>8.301158217004211E-14</v>
      </c>
      <c r="S8" s="253">
        <v>7.77060484286948E-14</v>
      </c>
      <c r="T8" s="253">
        <v>7.596599823938502E-14</v>
      </c>
      <c r="U8" s="253">
        <v>7.343762581963921E-14</v>
      </c>
      <c r="V8" s="253">
        <v>6.60740631741844E-14</v>
      </c>
      <c r="W8" s="255">
        <v>5.523776076850811E-14</v>
      </c>
      <c r="X8" s="278"/>
      <c r="Y8" s="278"/>
      <c r="Z8" s="278"/>
      <c r="AA8" s="278"/>
    </row>
    <row r="9" spans="1:27" ht="12.75">
      <c r="A9" s="286">
        <v>600</v>
      </c>
      <c r="B9" s="278">
        <v>2.8197793021264278E-14</v>
      </c>
      <c r="C9" s="253">
        <v>3.094992824031221E-14</v>
      </c>
      <c r="D9" s="253">
        <v>3.482529382690952E-14</v>
      </c>
      <c r="E9" s="253">
        <v>4.0047652580358313E-14</v>
      </c>
      <c r="F9" s="253">
        <v>4.6826046063164515E-14</v>
      </c>
      <c r="G9" s="253">
        <v>5.700651736957047E-14</v>
      </c>
      <c r="H9" s="253">
        <v>7.597630310514236E-14</v>
      </c>
      <c r="I9" s="253">
        <v>9.960094391566985E-14</v>
      </c>
      <c r="J9" s="253">
        <v>1.104247332700694E-13</v>
      </c>
      <c r="K9" s="253">
        <v>1.2906329117772698E-13</v>
      </c>
      <c r="L9" s="253">
        <v>1.7999950655438803E-13</v>
      </c>
      <c r="M9" s="253">
        <v>2.0875965082126682E-13</v>
      </c>
      <c r="N9" s="253">
        <v>1.8517328522640938E-13</v>
      </c>
      <c r="O9" s="253">
        <v>1.375096007895416E-13</v>
      </c>
      <c r="P9" s="253">
        <v>1.2427005647688712E-13</v>
      </c>
      <c r="Q9" s="253">
        <v>1.1263954334605634E-13</v>
      </c>
      <c r="R9" s="253">
        <v>1.0313183256123629E-13</v>
      </c>
      <c r="S9" s="253">
        <v>9.970031226404417E-14</v>
      </c>
      <c r="T9" s="253">
        <v>9.459645946680468E-14</v>
      </c>
      <c r="U9" s="253">
        <v>8.141506403949515E-14</v>
      </c>
      <c r="V9" s="253">
        <v>6.472412575997367E-14</v>
      </c>
      <c r="W9" s="255">
        <v>5.070803620632012E-14</v>
      </c>
      <c r="X9" s="278"/>
      <c r="Y9" s="278"/>
      <c r="Z9" s="278"/>
      <c r="AA9" s="278"/>
    </row>
    <row r="10" spans="1:27" ht="12.75">
      <c r="A10" s="286">
        <v>500</v>
      </c>
      <c r="B10" s="278">
        <v>3.340248629055764E-14</v>
      </c>
      <c r="C10" s="253">
        <v>3.599563215220672E-14</v>
      </c>
      <c r="D10" s="253">
        <v>3.9487509520263244E-14</v>
      </c>
      <c r="E10" s="253">
        <v>4.45987229359008E-14</v>
      </c>
      <c r="F10" s="253">
        <v>5.214850922682741E-14</v>
      </c>
      <c r="G10" s="300">
        <v>6.270069176233721E-14</v>
      </c>
      <c r="H10" s="253">
        <v>7.918185241751297E-14</v>
      </c>
      <c r="I10" s="253">
        <v>1.1209632970827688E-13</v>
      </c>
      <c r="J10" s="253">
        <v>1.4672362290027762E-13</v>
      </c>
      <c r="K10" s="253">
        <v>1.6602758071112305E-13</v>
      </c>
      <c r="L10" s="253">
        <v>2.3497522930792396E-13</v>
      </c>
      <c r="M10" s="253">
        <v>2.9129426491911227E-13</v>
      </c>
      <c r="N10" s="253">
        <v>2.435628627929821E-13</v>
      </c>
      <c r="O10" s="253">
        <v>1.8158792800469707E-13</v>
      </c>
      <c r="P10" s="253">
        <v>1.6361550606206717E-13</v>
      </c>
      <c r="Q10" s="253">
        <v>1.4540165583597968E-13</v>
      </c>
      <c r="R10" s="253">
        <v>1.3813672547705934E-13</v>
      </c>
      <c r="S10" s="253">
        <v>1.2720767927956707E-13</v>
      </c>
      <c r="T10" s="253">
        <v>1.0248998663692235E-13</v>
      </c>
      <c r="U10" s="253">
        <v>7.685148063267592E-14</v>
      </c>
      <c r="V10" s="253">
        <v>5.916170643653286E-14</v>
      </c>
      <c r="W10" s="255">
        <v>4.875305595978593E-14</v>
      </c>
      <c r="X10" s="278"/>
      <c r="Y10" s="278"/>
      <c r="Z10" s="278"/>
      <c r="AA10" s="278"/>
    </row>
    <row r="11" spans="1:27" ht="13.5" thickBot="1">
      <c r="A11" s="286">
        <v>400</v>
      </c>
      <c r="B11" s="278">
        <v>4.292344618849424E-14</v>
      </c>
      <c r="C11" s="253">
        <v>4.527810801404502E-14</v>
      </c>
      <c r="D11" s="253">
        <v>4.870594800203811E-14</v>
      </c>
      <c r="E11" s="253">
        <v>5.3477100847683664E-14</v>
      </c>
      <c r="F11" s="253">
        <v>6.045275890355881E-14</v>
      </c>
      <c r="G11" s="300">
        <v>7.164237099234369E-14</v>
      </c>
      <c r="H11" s="300">
        <v>8.931816001353037E-14</v>
      </c>
      <c r="I11" s="300">
        <v>1.189152065922726E-13</v>
      </c>
      <c r="J11" s="253">
        <v>1.8344574808837638E-13</v>
      </c>
      <c r="K11" s="253">
        <v>2.3441140593862987E-13</v>
      </c>
      <c r="L11" s="253">
        <v>3.1930362610938535E-13</v>
      </c>
      <c r="M11" s="253">
        <v>4.4045425250915963E-13</v>
      </c>
      <c r="N11" s="253">
        <v>3.354071870407388E-13</v>
      </c>
      <c r="O11" s="253">
        <v>2.6124306818520756E-13</v>
      </c>
      <c r="P11" s="253">
        <v>2.2466521111771148E-13</v>
      </c>
      <c r="Q11" s="253">
        <v>2.071793260511957E-13</v>
      </c>
      <c r="R11" s="253">
        <v>1.8111979267457816E-13</v>
      </c>
      <c r="S11" s="253">
        <v>1.3220112280083508E-13</v>
      </c>
      <c r="T11" s="253">
        <v>9.395093323329171E-14</v>
      </c>
      <c r="U11" s="253">
        <v>7.306738671421499E-14</v>
      </c>
      <c r="V11" s="253">
        <v>6.216925511399472E-14</v>
      </c>
      <c r="W11" s="255">
        <v>5.6125451347318444E-14</v>
      </c>
      <c r="X11" s="278"/>
      <c r="Y11" s="278"/>
      <c r="Z11" s="278"/>
      <c r="AA11" s="278"/>
    </row>
    <row r="12" spans="1:27" ht="13.5" thickBot="1">
      <c r="A12" s="286">
        <v>300</v>
      </c>
      <c r="B12" s="278">
        <v>6.637437640482671E-14</v>
      </c>
      <c r="C12" s="253">
        <v>6.789066379483438E-14</v>
      </c>
      <c r="D12" s="253">
        <v>6.994206814238362E-14</v>
      </c>
      <c r="E12" s="253">
        <v>7.348988621026567E-14</v>
      </c>
      <c r="F12" s="253">
        <v>7.97471479104867E-14</v>
      </c>
      <c r="G12" s="301">
        <v>9.002404331790772E-14</v>
      </c>
      <c r="H12" s="300">
        <v>1.073663963256607E-13</v>
      </c>
      <c r="I12" s="300">
        <v>1.3967730290778078E-13</v>
      </c>
      <c r="J12" s="300">
        <v>2.0207032082107754E-13</v>
      </c>
      <c r="K12" s="300">
        <v>3.5249780689927686E-13</v>
      </c>
      <c r="L12" s="253">
        <v>4.713062845247772E-13</v>
      </c>
      <c r="M12" s="256">
        <v>7.57183134302891E-13</v>
      </c>
      <c r="N12" s="253">
        <v>5.05901927057666E-13</v>
      </c>
      <c r="O12" s="253">
        <v>4.0509604991022793E-13</v>
      </c>
      <c r="P12" s="253">
        <v>3.528349232219097E-13</v>
      </c>
      <c r="Q12" s="253">
        <v>2.784286400210811E-13</v>
      </c>
      <c r="R12" s="253">
        <v>1.770523149477906E-13</v>
      </c>
      <c r="S12" s="253">
        <v>1.2445480799867934E-13</v>
      </c>
      <c r="T12" s="253">
        <v>1.018827356190795E-13</v>
      </c>
      <c r="U12" s="253">
        <v>9.15248734092794E-14</v>
      </c>
      <c r="V12" s="253">
        <v>8.659767545359424E-14</v>
      </c>
      <c r="W12" s="255">
        <v>8.397729530387222E-14</v>
      </c>
      <c r="X12" s="278"/>
      <c r="Y12" s="278"/>
      <c r="Z12" s="278"/>
      <c r="AA12" s="278"/>
    </row>
    <row r="13" spans="1:27" ht="12.75">
      <c r="A13" s="286">
        <v>200</v>
      </c>
      <c r="B13" s="278">
        <v>1.0891801468397923E-13</v>
      </c>
      <c r="C13" s="253">
        <v>1.177198421644219E-13</v>
      </c>
      <c r="D13" s="253">
        <v>1.2637004090586378E-13</v>
      </c>
      <c r="E13" s="253">
        <v>1.3430993997188949E-13</v>
      </c>
      <c r="F13" s="253">
        <v>1.4128191771856555E-13</v>
      </c>
      <c r="G13" s="302">
        <v>1.4865946553897674E-13</v>
      </c>
      <c r="H13" s="300">
        <v>1.617746154007034E-13</v>
      </c>
      <c r="I13" s="300">
        <v>1.907872288786369E-13</v>
      </c>
      <c r="J13" s="300">
        <v>2.5692385730920506E-13</v>
      </c>
      <c r="K13" s="300">
        <v>4.303760937984872E-13</v>
      </c>
      <c r="L13" s="300">
        <v>8.794540468228555E-13</v>
      </c>
      <c r="M13" s="300">
        <v>1.6503051134291699E-12</v>
      </c>
      <c r="N13" s="253">
        <v>9.791057790054723E-13</v>
      </c>
      <c r="O13" s="253">
        <v>7.611078160327556E-13</v>
      </c>
      <c r="P13" s="253">
        <v>4.740525312491065E-13</v>
      </c>
      <c r="Q13" s="253">
        <v>2.6803691896664986E-13</v>
      </c>
      <c r="R13" s="253">
        <v>2.072271700707833E-13</v>
      </c>
      <c r="S13" s="253">
        <v>1.869751646102632E-13</v>
      </c>
      <c r="T13" s="253">
        <v>1.7662907938990006E-13</v>
      </c>
      <c r="U13" s="253">
        <v>1.6686669120850595E-13</v>
      </c>
      <c r="V13" s="253">
        <v>1.5589274523878525E-13</v>
      </c>
      <c r="W13" s="255">
        <v>1.441878898621337E-13</v>
      </c>
      <c r="X13" s="278"/>
      <c r="Y13" s="278"/>
      <c r="Z13" s="278"/>
      <c r="AA13" s="278"/>
    </row>
    <row r="14" spans="1:27" ht="13.5" thickBot="1">
      <c r="A14" s="286">
        <v>100</v>
      </c>
      <c r="B14" s="278">
        <v>1.4636221653693114E-13</v>
      </c>
      <c r="C14" s="253">
        <v>1.6878413230120984E-13</v>
      </c>
      <c r="D14" s="253">
        <v>1.9693776161208552E-13</v>
      </c>
      <c r="E14" s="253">
        <v>2.327147833978688E-13</v>
      </c>
      <c r="F14" s="253">
        <v>2.785302165549748E-13</v>
      </c>
      <c r="G14" s="303">
        <v>3.369426120385815E-13</v>
      </c>
      <c r="H14" s="302">
        <v>4.0884260467485853E-13</v>
      </c>
      <c r="I14" s="302">
        <v>4.882960639112613E-13</v>
      </c>
      <c r="J14" s="300">
        <v>5.630284225071256E-13</v>
      </c>
      <c r="K14" s="300">
        <v>7.164870112416605E-13</v>
      </c>
      <c r="L14" s="300">
        <v>1.5896469932723045E-12</v>
      </c>
      <c r="M14" s="300">
        <v>6.410983063032381E-12</v>
      </c>
      <c r="N14" s="253">
        <v>2.9691740934433746E-12</v>
      </c>
      <c r="O14" s="253">
        <v>1.0377264799897452E-12</v>
      </c>
      <c r="P14" s="253">
        <v>7.275021766744106E-13</v>
      </c>
      <c r="Q14" s="253">
        <v>6.21433457372334E-13</v>
      </c>
      <c r="R14" s="253">
        <v>5.126494059432002E-13</v>
      </c>
      <c r="S14" s="253">
        <v>4.166897599490682E-13</v>
      </c>
      <c r="T14" s="253">
        <v>3.4044847458159444E-13</v>
      </c>
      <c r="U14" s="253">
        <v>2.81733557681826E-13</v>
      </c>
      <c r="V14" s="253">
        <v>2.3656880319111163E-13</v>
      </c>
      <c r="W14" s="255">
        <v>2.0146822223611332E-13</v>
      </c>
      <c r="X14" s="278"/>
      <c r="Y14" s="278"/>
      <c r="Z14" s="278"/>
      <c r="AA14" s="278"/>
    </row>
    <row r="15" spans="1:27" ht="13.5" thickBot="1">
      <c r="A15" s="286">
        <v>0</v>
      </c>
      <c r="B15" s="278">
        <v>1.597533895885864E-13</v>
      </c>
      <c r="C15" s="253">
        <v>1.8769356096591734E-13</v>
      </c>
      <c r="D15" s="253">
        <v>2.2460927041788593E-13</v>
      </c>
      <c r="E15" s="253">
        <v>2.7499785578572874E-13</v>
      </c>
      <c r="F15" s="253">
        <v>3.466431710254317E-13</v>
      </c>
      <c r="G15" s="253">
        <v>4.5403238526812635E-13</v>
      </c>
      <c r="H15" s="304">
        <v>6.26829526719978E-13</v>
      </c>
      <c r="I15" s="304">
        <v>9.342781408373907E-13</v>
      </c>
      <c r="J15" s="254">
        <v>1.5720720447231717E-12</v>
      </c>
      <c r="K15" s="254">
        <v>3.29601278460689E-12</v>
      </c>
      <c r="L15" s="300">
        <v>1.1523355776067638E-11</v>
      </c>
      <c r="M15" s="300">
        <v>4.760305649524636E-11</v>
      </c>
      <c r="N15" s="257">
        <v>1.661549856549757E-11</v>
      </c>
      <c r="O15" s="253">
        <v>4.3092416544440925E-12</v>
      </c>
      <c r="P15" s="253">
        <v>1.9784076227716385E-12</v>
      </c>
      <c r="Q15" s="253">
        <v>1.151091044248014E-12</v>
      </c>
      <c r="R15" s="253">
        <v>7.614493487264272E-13</v>
      </c>
      <c r="S15" s="253">
        <v>5.458457949186112E-13</v>
      </c>
      <c r="T15" s="253">
        <v>4.134083962671972E-13</v>
      </c>
      <c r="U15" s="253">
        <v>3.2587665833888465E-13</v>
      </c>
      <c r="V15" s="253">
        <v>2.648019271806868E-13</v>
      </c>
      <c r="W15" s="255">
        <v>2.2036513784954408E-13</v>
      </c>
      <c r="X15" s="278"/>
      <c r="Y15" s="278"/>
      <c r="Z15" s="278"/>
      <c r="AA15" s="278"/>
    </row>
    <row r="16" spans="1:27" ht="12.75">
      <c r="A16" s="286">
        <v>-100</v>
      </c>
      <c r="B16" s="278">
        <v>1.5158825559957897E-13</v>
      </c>
      <c r="C16" s="253">
        <v>1.758046901293134E-13</v>
      </c>
      <c r="D16" s="253">
        <v>2.0671560709211565E-13</v>
      </c>
      <c r="E16" s="253">
        <v>2.4695978818370306E-13</v>
      </c>
      <c r="F16" s="253">
        <v>3.0050387065880943E-13</v>
      </c>
      <c r="G16" s="253">
        <v>3.734196286340237E-13</v>
      </c>
      <c r="H16" s="253">
        <v>4.754422160026669E-13</v>
      </c>
      <c r="I16" s="253">
        <v>6.255134481503985E-13</v>
      </c>
      <c r="J16" s="253">
        <v>8.863465298908323E-13</v>
      </c>
      <c r="K16" s="253">
        <v>1.5117009886838318E-12</v>
      </c>
      <c r="L16" s="254">
        <v>1.9769980643484036E-12</v>
      </c>
      <c r="M16" s="254">
        <v>4.534460384065342E-12</v>
      </c>
      <c r="N16" s="253">
        <v>3.784265420869603E-12</v>
      </c>
      <c r="O16" s="253">
        <v>1.7161215549594212E-12</v>
      </c>
      <c r="P16" s="253">
        <v>9.679551781941972E-13</v>
      </c>
      <c r="Q16" s="253">
        <v>7.020403255117182E-13</v>
      </c>
      <c r="R16" s="253">
        <v>5.414551860441472E-13</v>
      </c>
      <c r="S16" s="253">
        <v>4.28382102274443E-13</v>
      </c>
      <c r="T16" s="253">
        <v>3.4592698285529695E-13</v>
      </c>
      <c r="U16" s="253">
        <v>2.8469473446337986E-13</v>
      </c>
      <c r="V16" s="253">
        <v>2.383927644301597E-13</v>
      </c>
      <c r="W16" s="255">
        <v>2.027239437348284E-13</v>
      </c>
      <c r="X16" s="278"/>
      <c r="Y16" s="278"/>
      <c r="Z16" s="278"/>
      <c r="AA16" s="278"/>
    </row>
    <row r="17" spans="1:27" ht="12.75">
      <c r="A17" s="286">
        <v>-200</v>
      </c>
      <c r="B17" s="278">
        <v>1.2663428710635542E-13</v>
      </c>
      <c r="C17" s="253">
        <v>1.4201209106365666E-13</v>
      </c>
      <c r="D17" s="253">
        <v>1.6037020941034677E-13</v>
      </c>
      <c r="E17" s="253">
        <v>1.8288045259540262E-13</v>
      </c>
      <c r="F17" s="253">
        <v>2.1207487334776901E-13</v>
      </c>
      <c r="G17" s="253">
        <v>2.5390673982782575E-13</v>
      </c>
      <c r="H17" s="253">
        <v>3.213793204976483E-13</v>
      </c>
      <c r="I17" s="253">
        <v>4.317569458099699E-13</v>
      </c>
      <c r="J17" s="253">
        <v>5.446460141197215E-13</v>
      </c>
      <c r="K17" s="253">
        <v>5.55636153449918E-13</v>
      </c>
      <c r="L17" s="253">
        <v>7.888970947329256E-13</v>
      </c>
      <c r="M17" s="253">
        <v>1.3138689119363775E-12</v>
      </c>
      <c r="N17" s="254">
        <v>8.408188969130916E-13</v>
      </c>
      <c r="O17" s="254">
        <v>1.0453741625053664E-12</v>
      </c>
      <c r="P17" s="253">
        <v>7.208525940135709E-13</v>
      </c>
      <c r="Q17" s="253">
        <v>4.573799945155804E-13</v>
      </c>
      <c r="R17" s="253">
        <v>3.300832517533962E-13</v>
      </c>
      <c r="S17" s="253">
        <v>2.66068689606999E-13</v>
      </c>
      <c r="T17" s="253">
        <v>2.2658780464329407E-13</v>
      </c>
      <c r="U17" s="253">
        <v>1.9806467228883397E-13</v>
      </c>
      <c r="V17" s="253">
        <v>1.754226740344522E-13</v>
      </c>
      <c r="W17" s="255">
        <v>1.5656918606957028E-13</v>
      </c>
      <c r="X17" s="278"/>
      <c r="Y17" s="278"/>
      <c r="Z17" s="278"/>
      <c r="AA17" s="278"/>
    </row>
    <row r="18" spans="1:27" ht="12.75">
      <c r="A18" s="286">
        <v>-300</v>
      </c>
      <c r="B18" s="278">
        <v>9.941324814651845E-14</v>
      </c>
      <c r="C18" s="253">
        <v>1.1005817447384422E-13</v>
      </c>
      <c r="D18" s="253">
        <v>1.2411842773788637E-13</v>
      </c>
      <c r="E18" s="253">
        <v>1.4377348704632094E-13</v>
      </c>
      <c r="F18" s="253">
        <v>1.7196686369654635E-13</v>
      </c>
      <c r="G18" s="253">
        <v>2.1045700942386768E-13</v>
      </c>
      <c r="H18" s="253">
        <v>2.514328359842258E-13</v>
      </c>
      <c r="I18" s="253">
        <v>2.668695248887118E-13</v>
      </c>
      <c r="J18" s="253">
        <v>2.654400927958017E-13</v>
      </c>
      <c r="K18" s="253">
        <v>3.1203869575046503E-13</v>
      </c>
      <c r="L18" s="253">
        <v>4.202824777891787E-13</v>
      </c>
      <c r="M18" s="253">
        <v>6.30574609360929E-13</v>
      </c>
      <c r="N18" s="253">
        <v>4.317753473559651E-13</v>
      </c>
      <c r="O18" s="253">
        <v>4.666904407273313E-13</v>
      </c>
      <c r="P18" s="253">
        <v>4.956088382897691E-13</v>
      </c>
      <c r="Q18" s="253">
        <v>3.948272511830448E-13</v>
      </c>
      <c r="R18" s="253">
        <v>2.903727154956707E-13</v>
      </c>
      <c r="S18" s="253">
        <v>2.1553951642775264E-13</v>
      </c>
      <c r="T18" s="253">
        <v>1.7138169453389774E-13</v>
      </c>
      <c r="U18" s="253">
        <v>1.4487537162051583E-13</v>
      </c>
      <c r="V18" s="253">
        <v>1.2739684717239813E-13</v>
      </c>
      <c r="W18" s="255">
        <v>1.1476381781574674E-13</v>
      </c>
      <c r="X18" s="278"/>
      <c r="Y18" s="278"/>
      <c r="Z18" s="278"/>
      <c r="AA18" s="278"/>
    </row>
    <row r="19" spans="1:27" ht="12.75">
      <c r="A19" s="286">
        <v>-400</v>
      </c>
      <c r="B19" s="278">
        <v>8.386026147134252E-14</v>
      </c>
      <c r="C19" s="253">
        <v>9.499614104582129E-14</v>
      </c>
      <c r="D19" s="253">
        <v>1.0957531790692915E-13</v>
      </c>
      <c r="E19" s="253">
        <v>1.2767287036232672E-13</v>
      </c>
      <c r="F19" s="253">
        <v>1.4685537796960354E-13</v>
      </c>
      <c r="G19" s="253">
        <v>1.5951048918144922E-13</v>
      </c>
      <c r="H19" s="253">
        <v>1.5855581697521626E-13</v>
      </c>
      <c r="I19" s="253">
        <v>1.5803762943999028E-13</v>
      </c>
      <c r="J19" s="253">
        <v>1.7389755390236683E-13</v>
      </c>
      <c r="K19" s="253">
        <v>2.2586720010212048E-13</v>
      </c>
      <c r="L19" s="253">
        <v>2.6541506669324815E-13</v>
      </c>
      <c r="M19" s="253">
        <v>3.760797561230955E-13</v>
      </c>
      <c r="N19" s="253">
        <v>2.8939301718688423E-13</v>
      </c>
      <c r="O19" s="253">
        <v>2.347242322205489E-13</v>
      </c>
      <c r="P19" s="253">
        <v>3.015409817911011E-13</v>
      </c>
      <c r="Q19" s="253">
        <v>2.941001326524663E-13</v>
      </c>
      <c r="R19" s="253">
        <v>2.5049730138582787E-13</v>
      </c>
      <c r="S19" s="253">
        <v>2.0233309489788958E-13</v>
      </c>
      <c r="T19" s="253">
        <v>1.5915055494178233E-13</v>
      </c>
      <c r="U19" s="253">
        <v>1.2783112365788576E-13</v>
      </c>
      <c r="V19" s="253">
        <v>1.0714704989739744E-13</v>
      </c>
      <c r="W19" s="255">
        <v>9.338858198767721E-14</v>
      </c>
      <c r="X19" s="278"/>
      <c r="Y19" s="278"/>
      <c r="Z19" s="278"/>
      <c r="AA19" s="278"/>
    </row>
    <row r="20" spans="1:27" ht="12.75">
      <c r="A20" s="286">
        <v>-500</v>
      </c>
      <c r="B20" s="278">
        <v>7.717240359483291E-14</v>
      </c>
      <c r="C20" s="253">
        <v>8.725129836734515E-14</v>
      </c>
      <c r="D20" s="253">
        <v>9.784985279876292E-14</v>
      </c>
      <c r="E20" s="253">
        <v>1.0631161970921359E-13</v>
      </c>
      <c r="F20" s="253">
        <v>1.089172786221394E-13</v>
      </c>
      <c r="G20" s="253">
        <v>1.0603118014824613E-13</v>
      </c>
      <c r="H20" s="253">
        <v>1.0617103189780994E-13</v>
      </c>
      <c r="I20" s="253">
        <v>1.1369505602434323E-13</v>
      </c>
      <c r="J20" s="253">
        <v>1.3414727030529156E-13</v>
      </c>
      <c r="K20" s="253">
        <v>1.6350730497161515E-13</v>
      </c>
      <c r="L20" s="253">
        <v>1.907894370641563E-13</v>
      </c>
      <c r="M20" s="253">
        <v>2.5290863997304395E-13</v>
      </c>
      <c r="N20" s="253">
        <v>2.1314437120101233E-13</v>
      </c>
      <c r="O20" s="253">
        <v>1.589525543068736E-13</v>
      </c>
      <c r="P20" s="253">
        <v>1.714015682035726E-13</v>
      </c>
      <c r="Q20" s="253">
        <v>2.075731191354938E-13</v>
      </c>
      <c r="R20" s="253">
        <v>1.9729475160439319E-13</v>
      </c>
      <c r="S20" s="253">
        <v>1.7449597217813197E-13</v>
      </c>
      <c r="T20" s="253">
        <v>1.4914673847693068E-13</v>
      </c>
      <c r="U20" s="253">
        <v>1.2370623310759298E-13</v>
      </c>
      <c r="V20" s="253">
        <v>1.0210208204734273E-13</v>
      </c>
      <c r="W20" s="255">
        <v>8.59322755504064E-14</v>
      </c>
      <c r="X20" s="278"/>
      <c r="Y20" s="278"/>
      <c r="Z20" s="278"/>
      <c r="AA20" s="278"/>
    </row>
    <row r="21" spans="1:27" ht="12.75">
      <c r="A21" s="286">
        <v>-600</v>
      </c>
      <c r="B21" s="278">
        <v>7.078633107264518E-14</v>
      </c>
      <c r="C21" s="253">
        <v>7.648933820748961E-14</v>
      </c>
      <c r="D21" s="253">
        <v>7.958742249124805E-14</v>
      </c>
      <c r="E21" s="253">
        <v>7.897428297868667E-14</v>
      </c>
      <c r="F21" s="253">
        <v>7.659459505058238E-14</v>
      </c>
      <c r="G21" s="253">
        <v>7.698249964016203E-14</v>
      </c>
      <c r="H21" s="253">
        <v>8.126785167153325E-14</v>
      </c>
      <c r="I21" s="253">
        <v>9.003213999814564E-14</v>
      </c>
      <c r="J21" s="253">
        <v>1.104173726516713E-13</v>
      </c>
      <c r="K21" s="253">
        <v>1.2083927224153477E-13</v>
      </c>
      <c r="L21" s="253">
        <v>1.4617304864410006E-13</v>
      </c>
      <c r="M21" s="253">
        <v>1.834950642316436E-13</v>
      </c>
      <c r="N21" s="253">
        <v>1.6430519600596868E-13</v>
      </c>
      <c r="O21" s="253">
        <v>1.2097765186741899E-13</v>
      </c>
      <c r="P21" s="253">
        <v>1.1246215244266224E-13</v>
      </c>
      <c r="Q21" s="253">
        <v>1.359314842049899E-13</v>
      </c>
      <c r="R21" s="253">
        <v>1.5134535519244186E-13</v>
      </c>
      <c r="S21" s="253">
        <v>1.429785402593266E-13</v>
      </c>
      <c r="T21" s="253">
        <v>1.2952480195128754E-13</v>
      </c>
      <c r="U21" s="253">
        <v>1.1473437534215435E-13</v>
      </c>
      <c r="V21" s="253">
        <v>9.90967415554003E-14</v>
      </c>
      <c r="W21" s="255">
        <v>8.4345326223777E-14</v>
      </c>
      <c r="X21" s="278"/>
      <c r="Y21" s="278"/>
      <c r="Z21" s="278"/>
      <c r="AA21" s="278"/>
    </row>
    <row r="22" spans="1:27" ht="12.75">
      <c r="A22" s="286">
        <v>-700</v>
      </c>
      <c r="B22" s="278">
        <v>6.086127322465313E-14</v>
      </c>
      <c r="C22" s="253">
        <v>6.146557999513677E-14</v>
      </c>
      <c r="D22" s="253">
        <v>6.004203639694508E-14</v>
      </c>
      <c r="E22" s="253">
        <v>5.837780057713569E-14</v>
      </c>
      <c r="F22" s="253">
        <v>5.883268679413799E-14</v>
      </c>
      <c r="G22" s="253">
        <v>6.156421228167125E-14</v>
      </c>
      <c r="H22" s="253">
        <v>6.597395876397031E-14</v>
      </c>
      <c r="I22" s="253">
        <v>7.709806134901212E-14</v>
      </c>
      <c r="J22" s="253">
        <v>8.953971462731304E-14</v>
      </c>
      <c r="K22" s="253">
        <v>9.443305373836697E-14</v>
      </c>
      <c r="L22" s="253">
        <v>1.163662244410121E-13</v>
      </c>
      <c r="M22" s="253">
        <v>1.4027351299802647E-13</v>
      </c>
      <c r="N22" s="253">
        <v>1.3065907324643407E-13</v>
      </c>
      <c r="O22" s="253">
        <v>9.792713929194292E-14</v>
      </c>
      <c r="P22" s="253">
        <v>8.559736741329309E-14</v>
      </c>
      <c r="Q22" s="253">
        <v>9.060700429503691E-14</v>
      </c>
      <c r="R22" s="253">
        <v>1.0988961631252783E-13</v>
      </c>
      <c r="S22" s="253">
        <v>1.155867349526538E-13</v>
      </c>
      <c r="T22" s="253">
        <v>1.0925954737765084E-13</v>
      </c>
      <c r="U22" s="253">
        <v>1.006292223058838E-13</v>
      </c>
      <c r="V22" s="253">
        <v>9.129154180605978E-14</v>
      </c>
      <c r="W22" s="255">
        <v>8.121191097170772E-14</v>
      </c>
      <c r="X22" s="278"/>
      <c r="Y22" s="278"/>
      <c r="Z22" s="278"/>
      <c r="AA22" s="278"/>
    </row>
    <row r="23" spans="1:27" ht="12.75">
      <c r="A23" s="286">
        <v>-800</v>
      </c>
      <c r="B23" s="278">
        <v>4.8810468783291074E-14</v>
      </c>
      <c r="C23" s="253">
        <v>4.737882850486149E-14</v>
      </c>
      <c r="D23" s="253">
        <v>4.627105543594811E-14</v>
      </c>
      <c r="E23" s="253">
        <v>4.6722997405591173E-14</v>
      </c>
      <c r="F23" s="253">
        <v>4.860363540630459E-14</v>
      </c>
      <c r="G23" s="253">
        <v>5.117396335091955E-14</v>
      </c>
      <c r="H23" s="253">
        <v>5.697486671045867E-14</v>
      </c>
      <c r="I23" s="253">
        <v>6.717741987205894E-14</v>
      </c>
      <c r="J23" s="253">
        <v>7.226139899962354E-14</v>
      </c>
      <c r="K23" s="253">
        <v>7.74675643925965E-14</v>
      </c>
      <c r="L23" s="253">
        <v>9.522137596880301E-14</v>
      </c>
      <c r="M23" s="253">
        <v>1.1139412671309857E-13</v>
      </c>
      <c r="N23" s="253">
        <v>1.0650741215860294E-13</v>
      </c>
      <c r="O23" s="253">
        <v>8.247204884146168E-14</v>
      </c>
      <c r="P23" s="253">
        <v>6.970432016812514E-14</v>
      </c>
      <c r="Q23" s="253">
        <v>6.721937539692806E-14</v>
      </c>
      <c r="R23" s="253">
        <v>7.744548253740223E-14</v>
      </c>
      <c r="S23" s="253">
        <v>9.003508424550488E-14</v>
      </c>
      <c r="T23" s="253">
        <v>9.154842738815333E-14</v>
      </c>
      <c r="U23" s="253">
        <v>8.678021878986702E-14</v>
      </c>
      <c r="V23" s="253">
        <v>8.089466831874983E-14</v>
      </c>
      <c r="W23" s="255">
        <v>7.462783781461124E-14</v>
      </c>
      <c r="X23" s="278"/>
      <c r="Y23" s="278"/>
      <c r="Z23" s="278"/>
      <c r="AA23" s="278"/>
    </row>
    <row r="24" spans="1:27" ht="12.75">
      <c r="A24" s="286">
        <v>-900</v>
      </c>
      <c r="B24" s="278">
        <v>3.8502658778598066E-14</v>
      </c>
      <c r="C24" s="253">
        <v>3.7782054237424496E-14</v>
      </c>
      <c r="D24" s="253">
        <v>3.820749798083442E-14</v>
      </c>
      <c r="E24" s="253">
        <v>3.957804512655982E-14</v>
      </c>
      <c r="F24" s="253">
        <v>4.1257002183165414E-14</v>
      </c>
      <c r="G24" s="253">
        <v>4.4383056816836596E-14</v>
      </c>
      <c r="H24" s="253">
        <v>5.113642419708927E-14</v>
      </c>
      <c r="I24" s="253">
        <v>5.77168170449867E-14</v>
      </c>
      <c r="J24" s="253">
        <v>5.940092653447096E-14</v>
      </c>
      <c r="K24" s="253">
        <v>6.566113248205122E-14</v>
      </c>
      <c r="L24" s="253">
        <v>7.961244859380156E-14</v>
      </c>
      <c r="M24" s="253">
        <v>9.105968232651978E-14</v>
      </c>
      <c r="N24" s="253">
        <v>8.862552582226958E-14</v>
      </c>
      <c r="O24" s="253">
        <v>7.117865203326367E-14</v>
      </c>
      <c r="P24" s="253">
        <v>5.880177219686599E-14</v>
      </c>
      <c r="Q24" s="253">
        <v>5.459591484419419E-14</v>
      </c>
      <c r="R24" s="253">
        <v>5.697413064861885E-14</v>
      </c>
      <c r="S24" s="253">
        <v>6.740559904239989E-14</v>
      </c>
      <c r="T24" s="253">
        <v>7.485012849023374E-14</v>
      </c>
      <c r="U24" s="253">
        <v>7.461900507253354E-14</v>
      </c>
      <c r="V24" s="253">
        <v>7.097770715099566E-14</v>
      </c>
      <c r="W24" s="255">
        <v>6.677111373648405E-14</v>
      </c>
      <c r="X24" s="278"/>
      <c r="Y24" s="278"/>
      <c r="Z24" s="278"/>
      <c r="AA24" s="278"/>
    </row>
    <row r="25" spans="1:27" ht="12.75">
      <c r="A25" s="286">
        <v>-1000</v>
      </c>
      <c r="B25" s="278">
        <v>3.157778898966975E-14</v>
      </c>
      <c r="C25" s="253">
        <v>3.196863782660863E-14</v>
      </c>
      <c r="D25" s="253">
        <v>3.301310957729839E-14</v>
      </c>
      <c r="E25" s="253">
        <v>3.4206265819629684E-14</v>
      </c>
      <c r="F25" s="253">
        <v>3.6000784585085375E-14</v>
      </c>
      <c r="G25" s="253">
        <v>4.012567513537812E-14</v>
      </c>
      <c r="H25" s="253">
        <v>4.603257139984982E-14</v>
      </c>
      <c r="I25" s="253">
        <v>4.911151807577319E-14</v>
      </c>
      <c r="J25" s="253">
        <v>5.0190584732934E-14</v>
      </c>
      <c r="K25" s="253">
        <v>5.684605588849201E-14</v>
      </c>
      <c r="L25" s="253">
        <v>6.7737562932154E-14</v>
      </c>
      <c r="M25" s="253">
        <v>7.614780551381798E-14</v>
      </c>
      <c r="N25" s="253">
        <v>7.503708819754536E-14</v>
      </c>
      <c r="O25" s="253">
        <v>6.238344910937929E-14</v>
      </c>
      <c r="P25" s="253">
        <v>5.094946448977764E-14</v>
      </c>
      <c r="Q25" s="253">
        <v>4.641237930919155E-14</v>
      </c>
      <c r="R25" s="253">
        <v>4.533552083755016E-14</v>
      </c>
      <c r="S25" s="253">
        <v>5.05225486226881E-14</v>
      </c>
      <c r="T25" s="253">
        <v>5.900639738833304E-14</v>
      </c>
      <c r="U25" s="253">
        <v>6.314600917542198E-14</v>
      </c>
      <c r="V25" s="253">
        <v>6.223182037037853E-14</v>
      </c>
      <c r="W25" s="255">
        <v>5.940166259631076E-14</v>
      </c>
      <c r="X25" s="278"/>
      <c r="Y25" s="278"/>
      <c r="Z25" s="278"/>
      <c r="AA25" s="278"/>
    </row>
    <row r="26" spans="1:27" ht="12.75">
      <c r="A26" s="287">
        <v>-1100</v>
      </c>
      <c r="B26" s="258">
        <v>2.7246065062390522E-14</v>
      </c>
      <c r="C26" s="258">
        <v>2.8070454322977222E-14</v>
      </c>
      <c r="D26" s="258">
        <v>2.8972866138583736E-14</v>
      </c>
      <c r="E26" s="258">
        <v>3.008431951669617E-14</v>
      </c>
      <c r="F26" s="258">
        <v>3.255086274189799E-14</v>
      </c>
      <c r="G26" s="258">
        <v>3.696355347155627E-14</v>
      </c>
      <c r="H26" s="258">
        <v>4.0943439839406555E-14</v>
      </c>
      <c r="I26" s="258">
        <v>4.1937859384989254E-14</v>
      </c>
      <c r="J26" s="258">
        <v>4.3515975969540944E-14</v>
      </c>
      <c r="K26" s="258">
        <v>4.993517127452007E-14</v>
      </c>
      <c r="L26" s="258">
        <v>5.847790498734979E-14</v>
      </c>
      <c r="M26" s="258">
        <v>6.485220052010054E-14</v>
      </c>
      <c r="N26" s="258">
        <v>6.44731286725986E-14</v>
      </c>
      <c r="O26" s="258">
        <v>5.525321806714411E-14</v>
      </c>
      <c r="P26" s="258">
        <v>4.510292529617034E-14</v>
      </c>
      <c r="Q26" s="258">
        <v>4.036563129515605E-14</v>
      </c>
      <c r="R26" s="258">
        <v>3.837973645134985E-14</v>
      </c>
      <c r="S26" s="258">
        <v>3.9632513702705726E-14</v>
      </c>
      <c r="T26" s="258">
        <v>4.5665276541784837E-14</v>
      </c>
      <c r="U26" s="258">
        <v>5.186070904746188E-14</v>
      </c>
      <c r="V26" s="258">
        <v>5.4010745681545587E-14</v>
      </c>
      <c r="W26" s="259">
        <v>5.28786825719185E-14</v>
      </c>
      <c r="X26" s="278"/>
      <c r="Y26" s="278"/>
      <c r="Z26" s="278"/>
      <c r="AA26" s="278"/>
    </row>
    <row r="27" ht="13.5" thickBot="1"/>
    <row r="28" spans="2:15" ht="13.5" thickBot="1">
      <c r="B28" s="72"/>
      <c r="C28" t="s">
        <v>349</v>
      </c>
      <c r="N28" s="72"/>
      <c r="O28" t="s">
        <v>349</v>
      </c>
    </row>
    <row r="29" spans="3:15" ht="13.5" thickBot="1">
      <c r="C29"/>
      <c r="O29"/>
    </row>
    <row r="30" spans="2:15" ht="13.5" thickBot="1">
      <c r="B30" s="245"/>
      <c r="C30" t="s">
        <v>350</v>
      </c>
      <c r="N30" s="245"/>
      <c r="O30" t="s">
        <v>350</v>
      </c>
    </row>
    <row r="32" spans="2:15" ht="12.75">
      <c r="B32" s="305"/>
      <c r="C32" s="52" t="s">
        <v>363</v>
      </c>
      <c r="N32" s="305"/>
      <c r="O32" s="52" t="s">
        <v>363</v>
      </c>
    </row>
  </sheetData>
  <sheetProtection/>
  <printOptions/>
  <pageMargins left="0.75" right="0.75" top="1" bottom="1" header="0.5" footer="0.5"/>
  <pageSetup firstPageNumber="42" useFirstPageNumber="1" fitToWidth="2" fitToHeight="1" horizontalDpi="400" verticalDpi="400" orientation="landscape" scale="78" r:id="rId2"/>
  <headerFooter alignWithMargins="0">
    <oddHeader>&amp;C&amp;"Arial,Bold"&amp;12Table A-32
Calculated Maximum Individual Cancer Risk 
Torrance Tank Farm Modifications</oddHeader>
    <oddFooter>&amp;L&amp;6&amp;F&amp;A&amp;CA-&amp;P</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W30"/>
  <sheetViews>
    <sheetView zoomScalePageLayoutView="0" workbookViewId="0" topLeftCell="I1">
      <selection activeCell="C20" sqref="C20"/>
    </sheetView>
  </sheetViews>
  <sheetFormatPr defaultColWidth="9.140625" defaultRowHeight="12.75"/>
  <cols>
    <col min="1" max="1" width="11.57421875" style="0" customWidth="1"/>
    <col min="2" max="24" width="12.421875" style="0" bestFit="1" customWidth="1"/>
  </cols>
  <sheetData>
    <row r="1" spans="1:23" ht="51" customHeight="1">
      <c r="A1" s="306" t="s">
        <v>364</v>
      </c>
      <c r="B1" s="297" t="s">
        <v>361</v>
      </c>
      <c r="C1" s="247"/>
      <c r="D1" s="247"/>
      <c r="E1" s="247"/>
      <c r="F1" s="247"/>
      <c r="G1" s="247"/>
      <c r="H1" s="247"/>
      <c r="I1" s="247"/>
      <c r="J1" s="247"/>
      <c r="K1" s="247"/>
      <c r="L1" s="247"/>
      <c r="M1" s="247"/>
      <c r="N1" s="247"/>
      <c r="O1" s="247"/>
      <c r="P1" s="247"/>
      <c r="Q1" s="247"/>
      <c r="R1" s="247"/>
      <c r="S1" s="247"/>
      <c r="T1" s="247"/>
      <c r="U1" s="247"/>
      <c r="V1" s="247"/>
      <c r="W1" s="248"/>
    </row>
    <row r="2" spans="1:23" ht="12.75">
      <c r="A2" s="272" t="s">
        <v>362</v>
      </c>
      <c r="B2" s="249">
        <v>-1100</v>
      </c>
      <c r="C2" s="247">
        <v>-1000</v>
      </c>
      <c r="D2" s="247">
        <v>-900</v>
      </c>
      <c r="E2" s="247">
        <v>-800</v>
      </c>
      <c r="F2" s="247">
        <v>-700</v>
      </c>
      <c r="G2" s="247">
        <v>-600</v>
      </c>
      <c r="H2" s="247">
        <v>-500</v>
      </c>
      <c r="I2" s="247">
        <v>-400</v>
      </c>
      <c r="J2" s="247">
        <v>-300</v>
      </c>
      <c r="K2" s="247">
        <v>-200</v>
      </c>
      <c r="L2" s="247">
        <v>-100</v>
      </c>
      <c r="M2" s="247">
        <v>0</v>
      </c>
      <c r="N2" s="247">
        <v>100</v>
      </c>
      <c r="O2" s="247">
        <v>200</v>
      </c>
      <c r="P2" s="247">
        <v>300</v>
      </c>
      <c r="Q2" s="247">
        <v>400</v>
      </c>
      <c r="R2" s="247">
        <v>500</v>
      </c>
      <c r="S2" s="247">
        <v>600</v>
      </c>
      <c r="T2" s="247">
        <v>700</v>
      </c>
      <c r="U2" s="247">
        <v>800</v>
      </c>
      <c r="V2" s="247">
        <v>900</v>
      </c>
      <c r="W2" s="248">
        <v>1000</v>
      </c>
    </row>
    <row r="3" spans="1:23" ht="12.75">
      <c r="A3" s="285">
        <v>1000</v>
      </c>
      <c r="B3" s="250">
        <v>5.984266758145935E-12</v>
      </c>
      <c r="C3" s="250">
        <v>6.414338155859429E-12</v>
      </c>
      <c r="D3" s="250">
        <v>7.252760070544498E-12</v>
      </c>
      <c r="E3" s="250">
        <v>8.938087537345603E-12</v>
      </c>
      <c r="F3" s="250">
        <v>9.018919026506896E-12</v>
      </c>
      <c r="G3" s="250">
        <v>9.167571998972966E-12</v>
      </c>
      <c r="H3" s="250">
        <v>1.172673298499377E-11</v>
      </c>
      <c r="I3" s="250">
        <v>1.2128028214731872E-11</v>
      </c>
      <c r="J3" s="250">
        <v>1.4173932953396526E-11</v>
      </c>
      <c r="K3" s="250">
        <v>1.1929545449559629E-11</v>
      </c>
      <c r="L3" s="250">
        <v>1.2927410468036307E-11</v>
      </c>
      <c r="M3" s="250">
        <v>1.2069336797688134E-11</v>
      </c>
      <c r="N3" s="250">
        <v>1.3062454758042444E-11</v>
      </c>
      <c r="O3" s="250">
        <v>1.2932617819591899E-11</v>
      </c>
      <c r="P3" s="250">
        <v>1.090226556514634E-11</v>
      </c>
      <c r="Q3" s="250">
        <v>1.1335059662856257E-11</v>
      </c>
      <c r="R3" s="250">
        <v>1.2307566573337807E-11</v>
      </c>
      <c r="S3" s="250">
        <v>1.1868883989716006E-11</v>
      </c>
      <c r="T3" s="250">
        <v>9.837182092654087E-12</v>
      </c>
      <c r="U3" s="250">
        <v>8.800135827376011E-12</v>
      </c>
      <c r="V3" s="250">
        <v>8.255027185936473E-12</v>
      </c>
      <c r="W3" s="252">
        <v>8.018389920456545E-12</v>
      </c>
    </row>
    <row r="4" spans="1:23" ht="12.75">
      <c r="A4" s="286">
        <v>900</v>
      </c>
      <c r="B4" s="278">
        <v>6.473165882540408E-12</v>
      </c>
      <c r="C4" s="253">
        <v>6.999050102000324E-12</v>
      </c>
      <c r="D4" s="253">
        <v>7.516942107354776E-12</v>
      </c>
      <c r="E4" s="253">
        <v>8.744034609241704E-12</v>
      </c>
      <c r="F4" s="253">
        <v>1.0754082775194033E-11</v>
      </c>
      <c r="G4" s="253">
        <v>1.0283131265822195E-11</v>
      </c>
      <c r="H4" s="253">
        <v>1.1052112980859727E-11</v>
      </c>
      <c r="I4" s="253">
        <v>1.5065227697616858E-11</v>
      </c>
      <c r="J4" s="253">
        <v>1.500577067749364E-11</v>
      </c>
      <c r="K4" s="253">
        <v>1.572271147131138E-11</v>
      </c>
      <c r="L4" s="253">
        <v>1.49811163738442E-11</v>
      </c>
      <c r="M4" s="253">
        <v>1.430114333926454E-11</v>
      </c>
      <c r="N4" s="253">
        <v>1.5413112455649844E-11</v>
      </c>
      <c r="O4" s="253">
        <v>1.5152878235706674E-11</v>
      </c>
      <c r="P4" s="253">
        <v>1.3759659528311906E-11</v>
      </c>
      <c r="Q4" s="253">
        <v>1.3428637671138878E-11</v>
      </c>
      <c r="R4" s="253">
        <v>1.4088008354841529E-11</v>
      </c>
      <c r="S4" s="253">
        <v>1.2915492158053656E-11</v>
      </c>
      <c r="T4" s="253">
        <v>1.068735915436684E-11</v>
      </c>
      <c r="U4" s="253">
        <v>9.78246780865104E-12</v>
      </c>
      <c r="V4" s="253">
        <v>9.477611501215505E-12</v>
      </c>
      <c r="W4" s="255">
        <v>8.942390681092122E-12</v>
      </c>
    </row>
    <row r="5" spans="1:23" ht="12.75">
      <c r="A5" s="286">
        <v>800</v>
      </c>
      <c r="B5" s="278">
        <v>7.0246264997975465E-12</v>
      </c>
      <c r="C5" s="253">
        <v>7.699073425994356E-12</v>
      </c>
      <c r="D5" s="253">
        <v>8.324688599491961E-12</v>
      </c>
      <c r="E5" s="253">
        <v>8.998960999247203E-12</v>
      </c>
      <c r="F5" s="253">
        <v>1.091744599156364E-11</v>
      </c>
      <c r="G5" s="253">
        <v>1.3136821457405685E-11</v>
      </c>
      <c r="H5" s="253">
        <v>1.3000744879529977E-11</v>
      </c>
      <c r="I5" s="253">
        <v>1.6642073028221846E-11</v>
      </c>
      <c r="J5" s="253">
        <v>1.625273026806388E-11</v>
      </c>
      <c r="K5" s="253">
        <v>2.0470604069054803E-11</v>
      </c>
      <c r="L5" s="253">
        <v>1.7518771016561755E-11</v>
      </c>
      <c r="M5" s="253">
        <v>1.7338657515463294E-11</v>
      </c>
      <c r="N5" s="253">
        <v>1.8459243313306625E-11</v>
      </c>
      <c r="O5" s="253">
        <v>1.7471970136073865E-11</v>
      </c>
      <c r="P5" s="253">
        <v>1.6783644927686397E-11</v>
      </c>
      <c r="Q5" s="253">
        <v>1.7604342707259504E-11</v>
      </c>
      <c r="R5" s="253">
        <v>1.6707933661050794E-11</v>
      </c>
      <c r="S5" s="253">
        <v>1.3104491208118942E-11</v>
      </c>
      <c r="T5" s="253">
        <v>1.1842584257670123E-11</v>
      </c>
      <c r="U5" s="253">
        <v>1.1451337810954747E-11</v>
      </c>
      <c r="V5" s="253">
        <v>1.0700019807477906E-11</v>
      </c>
      <c r="W5" s="255">
        <v>1.0177270582756078E-11</v>
      </c>
    </row>
    <row r="6" spans="1:23" ht="12.75">
      <c r="A6" s="286">
        <v>700</v>
      </c>
      <c r="B6" s="278">
        <v>7.396978634685708E-12</v>
      </c>
      <c r="C6" s="253">
        <v>7.853179707645565E-12</v>
      </c>
      <c r="D6" s="253">
        <v>9.367292272801103E-12</v>
      </c>
      <c r="E6" s="253">
        <v>1.0104179454040419E-11</v>
      </c>
      <c r="F6" s="253">
        <v>1.1072447464233888E-11</v>
      </c>
      <c r="G6" s="253">
        <v>1.4098768335559357E-11</v>
      </c>
      <c r="H6" s="253">
        <v>1.6273860859779663E-11</v>
      </c>
      <c r="I6" s="253">
        <v>1.654450676568118E-11</v>
      </c>
      <c r="J6" s="253">
        <v>2.2527944397158E-11</v>
      </c>
      <c r="K6" s="253">
        <v>2.5558176612131044E-11</v>
      </c>
      <c r="L6" s="253">
        <v>2.0621421437738195E-11</v>
      </c>
      <c r="M6" s="253">
        <v>2.1649190140759362E-11</v>
      </c>
      <c r="N6" s="253">
        <v>2.2443783170717524E-11</v>
      </c>
      <c r="O6" s="253">
        <v>1.9358770532874228E-11</v>
      </c>
      <c r="P6" s="253">
        <v>1.9640788895740746E-11</v>
      </c>
      <c r="Q6" s="253">
        <v>2.0675851890804136E-11</v>
      </c>
      <c r="R6" s="253">
        <v>1.6546205080823757E-11</v>
      </c>
      <c r="S6" s="253">
        <v>1.4722754976158502E-11</v>
      </c>
      <c r="T6" s="253">
        <v>1.4232512294858305E-11</v>
      </c>
      <c r="U6" s="253">
        <v>1.3101882358172093E-11</v>
      </c>
      <c r="V6" s="253">
        <v>1.2320279737819194E-11</v>
      </c>
      <c r="W6" s="255">
        <v>1.0142155384049053E-11</v>
      </c>
    </row>
    <row r="7" spans="1:23" ht="12.75">
      <c r="A7" s="286">
        <v>600</v>
      </c>
      <c r="B7" s="278">
        <v>8.19865525250394E-12</v>
      </c>
      <c r="C7" s="253">
        <v>8.926610575276037E-12</v>
      </c>
      <c r="D7" s="253">
        <v>9.364607013553381E-12</v>
      </c>
      <c r="E7" s="253">
        <v>1.1442320763297809E-11</v>
      </c>
      <c r="F7" s="253">
        <v>1.2561087597343098E-11</v>
      </c>
      <c r="G7" s="253">
        <v>1.412818615329675E-11</v>
      </c>
      <c r="H7" s="253">
        <v>1.902132132525715E-11</v>
      </c>
      <c r="I7" s="253">
        <v>2.0285732760019082E-11</v>
      </c>
      <c r="J7" s="253">
        <v>2.6482201282651815E-11</v>
      </c>
      <c r="K7" s="253">
        <v>2.8852099343158523E-11</v>
      </c>
      <c r="L7" s="253">
        <v>2.5800066945118903E-11</v>
      </c>
      <c r="M7" s="253">
        <v>2.811527542928098E-11</v>
      </c>
      <c r="N7" s="253">
        <v>2.9254707569349604E-11</v>
      </c>
      <c r="O7" s="253">
        <v>2.6847536200865686E-11</v>
      </c>
      <c r="P7" s="253">
        <v>2.8358142394099052E-11</v>
      </c>
      <c r="Q7" s="253">
        <v>2.4885536837149563E-11</v>
      </c>
      <c r="R7" s="253">
        <v>1.8915132558948463E-11</v>
      </c>
      <c r="S7" s="253">
        <v>1.8366026677554455E-11</v>
      </c>
      <c r="T7" s="253">
        <v>1.6510250094296333E-11</v>
      </c>
      <c r="U7" s="253">
        <v>1.5019109521329224E-11</v>
      </c>
      <c r="V7" s="253">
        <v>1.1063985661561208E-11</v>
      </c>
      <c r="W7" s="255">
        <v>9.130657006934583E-12</v>
      </c>
    </row>
    <row r="8" spans="1:23" ht="12.75">
      <c r="A8" s="286">
        <v>500</v>
      </c>
      <c r="B8" s="278">
        <v>9.832176814227123E-12</v>
      </c>
      <c r="C8" s="253">
        <v>9.529203968283492E-12</v>
      </c>
      <c r="D8" s="253">
        <v>1.1028329856331171E-11</v>
      </c>
      <c r="E8" s="253">
        <v>1.2329757116566485E-11</v>
      </c>
      <c r="F8" s="253">
        <v>1.391269798093773E-11</v>
      </c>
      <c r="G8" s="300">
        <v>1.6344703631427926E-11</v>
      </c>
      <c r="H8" s="253">
        <v>1.895823465035055E-11</v>
      </c>
      <c r="I8" s="253">
        <v>2.7184676057967694E-11</v>
      </c>
      <c r="J8" s="253">
        <v>2.8661935518482243E-11</v>
      </c>
      <c r="K8" s="253">
        <v>3.862979146968749E-11</v>
      </c>
      <c r="L8" s="253">
        <v>3.9475047087901103E-11</v>
      </c>
      <c r="M8" s="253">
        <v>3.8546004495522913E-11</v>
      </c>
      <c r="N8" s="253">
        <v>4.113201307020554E-11</v>
      </c>
      <c r="O8" s="253">
        <v>3.618686612702939E-11</v>
      </c>
      <c r="P8" s="253">
        <v>3.644766788830411E-11</v>
      </c>
      <c r="Q8" s="253">
        <v>2.6966020998471275E-11</v>
      </c>
      <c r="R8" s="253">
        <v>2.4969511425101928E-11</v>
      </c>
      <c r="S8" s="253">
        <v>2.1570498186739044E-11</v>
      </c>
      <c r="T8" s="253">
        <v>1.8247777594640414E-11</v>
      </c>
      <c r="U8" s="253">
        <v>1.2577988872210944E-11</v>
      </c>
      <c r="V8" s="253">
        <v>1.0566179490363335E-11</v>
      </c>
      <c r="W8" s="255">
        <v>9.67382158759768E-12</v>
      </c>
    </row>
    <row r="9" spans="1:23" ht="13.5" thickBot="1">
      <c r="A9" s="286">
        <v>400</v>
      </c>
      <c r="B9" s="278">
        <v>1.1876157855256979E-11</v>
      </c>
      <c r="C9" s="253">
        <v>1.3567317400182767E-11</v>
      </c>
      <c r="D9" s="253">
        <v>1.416795765565128E-11</v>
      </c>
      <c r="E9" s="253">
        <v>1.3497415172084709E-11</v>
      </c>
      <c r="F9" s="253">
        <v>1.6070579919225433E-11</v>
      </c>
      <c r="G9" s="300">
        <v>1.80743539157604E-11</v>
      </c>
      <c r="H9" s="300">
        <v>2.3222194786435523E-11</v>
      </c>
      <c r="I9" s="300">
        <v>2.739020544883554E-11</v>
      </c>
      <c r="J9" s="253">
        <v>4.181010036673064E-11</v>
      </c>
      <c r="K9" s="253">
        <v>5.213456695692082E-11</v>
      </c>
      <c r="L9" s="253">
        <v>6.653910005162332E-11</v>
      </c>
      <c r="M9" s="253">
        <v>5.7231593127855925E-11</v>
      </c>
      <c r="N9" s="253">
        <v>5.774135033288121E-11</v>
      </c>
      <c r="O9" s="253">
        <v>5.7108736242877945E-11</v>
      </c>
      <c r="P9" s="253">
        <v>4.142520998750893E-11</v>
      </c>
      <c r="Q9" s="253">
        <v>3.666665853995405E-11</v>
      </c>
      <c r="R9" s="253">
        <v>3.093536663081735E-11</v>
      </c>
      <c r="S9" s="253">
        <v>2.153478522157547E-11</v>
      </c>
      <c r="T9" s="253">
        <v>1.6027915149611673E-11</v>
      </c>
      <c r="U9" s="253">
        <v>1.3742122210609215E-11</v>
      </c>
      <c r="V9" s="253">
        <v>1.1476656272370162E-11</v>
      </c>
      <c r="W9" s="255">
        <v>1.0647600847747303E-11</v>
      </c>
    </row>
    <row r="10" spans="1:23" ht="13.5" thickBot="1">
      <c r="A10" s="286">
        <v>300</v>
      </c>
      <c r="B10" s="278">
        <v>9.264854746179119E-12</v>
      </c>
      <c r="C10" s="253">
        <v>1.174714101951273E-11</v>
      </c>
      <c r="D10" s="253">
        <v>1.5445945609501928E-11</v>
      </c>
      <c r="E10" s="253">
        <v>1.960519541943295E-11</v>
      </c>
      <c r="F10" s="253">
        <v>2.252521790494934E-11</v>
      </c>
      <c r="G10" s="300">
        <v>2.143522724266508E-11</v>
      </c>
      <c r="H10" s="300">
        <v>2.6920117731013246E-11</v>
      </c>
      <c r="I10" s="300">
        <v>3.517913864184045E-11</v>
      </c>
      <c r="J10" s="300">
        <v>4.45774861218752E-11</v>
      </c>
      <c r="K10" s="300">
        <v>6.937340405616855E-11</v>
      </c>
      <c r="L10" s="253">
        <v>9.308085824859682E-11</v>
      </c>
      <c r="M10" s="256">
        <v>9.743830111625862E-11</v>
      </c>
      <c r="N10" s="253">
        <v>9.033467898241168E-11</v>
      </c>
      <c r="O10" s="253">
        <v>8.287483299370948E-11</v>
      </c>
      <c r="P10" s="253">
        <v>6.098055916763459E-11</v>
      </c>
      <c r="Q10" s="253">
        <v>4.7310950514662635E-11</v>
      </c>
      <c r="R10" s="253">
        <v>2.7941454843477468E-11</v>
      </c>
      <c r="S10" s="253">
        <v>2.1978976324712795E-11</v>
      </c>
      <c r="T10" s="253">
        <v>1.6843289053724294E-11</v>
      </c>
      <c r="U10" s="253">
        <v>1.6937555587731715E-11</v>
      </c>
      <c r="V10" s="253">
        <v>1.5413057114216862E-11</v>
      </c>
      <c r="W10" s="255">
        <v>1.3199147821952074E-11</v>
      </c>
    </row>
    <row r="11" spans="1:23" ht="12.75">
      <c r="A11" s="286">
        <v>200</v>
      </c>
      <c r="B11" s="278">
        <v>1.2172091023543943E-11</v>
      </c>
      <c r="C11" s="253">
        <v>1.3576885949825008E-11</v>
      </c>
      <c r="D11" s="253">
        <v>1.488442535360858E-11</v>
      </c>
      <c r="E11" s="253">
        <v>1.5821868861666486E-11</v>
      </c>
      <c r="F11" s="253">
        <v>1.9978319975731643E-11</v>
      </c>
      <c r="G11" s="253">
        <v>2.976872666503683E-11</v>
      </c>
      <c r="H11" s="300">
        <v>4.179215322829981E-11</v>
      </c>
      <c r="I11" s="300">
        <v>4.420702183423924E-11</v>
      </c>
      <c r="J11" s="300">
        <v>5.986591658705082E-11</v>
      </c>
      <c r="K11" s="300">
        <v>9.063724411682482E-11</v>
      </c>
      <c r="L11" s="300">
        <v>1.7274124960029785E-10</v>
      </c>
      <c r="M11" s="300">
        <v>2.119007934602917E-10</v>
      </c>
      <c r="N11" s="253">
        <v>2.0229122939656534E-10</v>
      </c>
      <c r="O11" s="253">
        <v>1.2801277355441922E-10</v>
      </c>
      <c r="P11" s="253">
        <v>7.198055707560813E-11</v>
      </c>
      <c r="Q11" s="253">
        <v>4.3963590263153896E-11</v>
      </c>
      <c r="R11" s="253">
        <v>3.446715359497354E-11</v>
      </c>
      <c r="S11" s="253">
        <v>3.010072016576573E-11</v>
      </c>
      <c r="T11" s="253">
        <v>2.3190326064898972E-11</v>
      </c>
      <c r="U11" s="253">
        <v>1.713789942972396E-11</v>
      </c>
      <c r="V11" s="253">
        <v>1.524381330020704E-11</v>
      </c>
      <c r="W11" s="255">
        <v>1.3772713658160698E-11</v>
      </c>
    </row>
    <row r="12" spans="1:23" ht="13.5" thickBot="1">
      <c r="A12" s="286">
        <v>100</v>
      </c>
      <c r="B12" s="278">
        <v>1.529563726536449E-11</v>
      </c>
      <c r="C12" s="253">
        <v>1.7619876538847228E-11</v>
      </c>
      <c r="D12" s="253">
        <v>2.0488658275267338E-11</v>
      </c>
      <c r="E12" s="253">
        <v>2.402930854438476E-11</v>
      </c>
      <c r="F12" s="253">
        <v>2.8334262334345582E-11</v>
      </c>
      <c r="G12" s="253">
        <v>3.3306243569033346E-11</v>
      </c>
      <c r="H12" s="254">
        <v>4.262546776373143E-11</v>
      </c>
      <c r="I12" s="254">
        <v>5.315794518353813E-11</v>
      </c>
      <c r="J12" s="300">
        <v>9.620427597062524E-11</v>
      </c>
      <c r="K12" s="300">
        <v>1.640773665845615E-10</v>
      </c>
      <c r="L12" s="300">
        <v>3.226871792780168E-10</v>
      </c>
      <c r="M12" s="300">
        <v>8.164657684044999E-10</v>
      </c>
      <c r="N12" s="278">
        <v>4.775798616518382E-10</v>
      </c>
      <c r="O12" s="253">
        <v>1.5529150888793895E-10</v>
      </c>
      <c r="P12" s="253">
        <v>1.0207289022416294E-10</v>
      </c>
      <c r="Q12" s="253">
        <v>5.702291756665054E-11</v>
      </c>
      <c r="R12" s="253">
        <v>4.392479432248972E-11</v>
      </c>
      <c r="S12" s="253">
        <v>3.32931518354542E-11</v>
      </c>
      <c r="T12" s="253">
        <v>2.6020899005609738E-11</v>
      </c>
      <c r="U12" s="253">
        <v>2.0867546287844012E-11</v>
      </c>
      <c r="V12" s="253">
        <v>1.72164824462563E-11</v>
      </c>
      <c r="W12" s="255">
        <v>1.4637097843031838E-11</v>
      </c>
    </row>
    <row r="13" spans="1:23" ht="13.5" thickBot="1">
      <c r="A13" s="286">
        <v>0</v>
      </c>
      <c r="B13" s="278">
        <v>1.6076204875576194E-11</v>
      </c>
      <c r="C13" s="253">
        <v>1.8748086871581742E-11</v>
      </c>
      <c r="D13" s="253">
        <v>2.2256581504525147E-11</v>
      </c>
      <c r="E13" s="253">
        <v>2.701365104966123E-11</v>
      </c>
      <c r="F13" s="253">
        <v>3.373000812469043E-11</v>
      </c>
      <c r="G13" s="253">
        <v>4.372209020485244E-11</v>
      </c>
      <c r="H13" s="253">
        <v>5.967047726855269E-11</v>
      </c>
      <c r="I13" s="253">
        <v>8.778735345033179E-11</v>
      </c>
      <c r="J13" s="254">
        <v>1.4546035471059754E-10</v>
      </c>
      <c r="K13" s="254">
        <v>3.0102546542478956E-10</v>
      </c>
      <c r="L13" s="300">
        <v>1.017236308867245E-09</v>
      </c>
      <c r="M13" s="300">
        <v>4.395605635603031E-09</v>
      </c>
      <c r="N13" s="257">
        <v>9.405938641515636E-10</v>
      </c>
      <c r="O13" s="253">
        <v>2.537826089776392E-10</v>
      </c>
      <c r="P13" s="253">
        <v>1.1845858058752874E-10</v>
      </c>
      <c r="Q13" s="253">
        <v>7.005206032121043E-11</v>
      </c>
      <c r="R13" s="253">
        <v>4.707171141701022E-11</v>
      </c>
      <c r="S13" s="253">
        <v>3.4248462829147986E-11</v>
      </c>
      <c r="T13" s="253">
        <v>2.6301410684081005E-11</v>
      </c>
      <c r="U13" s="253">
        <v>2.1001962793283194E-11</v>
      </c>
      <c r="V13" s="253">
        <v>1.7269665353348228E-11</v>
      </c>
      <c r="W13" s="255">
        <v>1.454013852950881E-11</v>
      </c>
    </row>
    <row r="14" spans="1:23" ht="12.75">
      <c r="A14" s="286">
        <v>-100</v>
      </c>
      <c r="B14" s="278">
        <v>1.6331352927589542E-11</v>
      </c>
      <c r="C14" s="253">
        <v>1.860309717354513E-11</v>
      </c>
      <c r="D14" s="253">
        <v>2.1497116396003606E-11</v>
      </c>
      <c r="E14" s="253">
        <v>2.6238959339113996E-11</v>
      </c>
      <c r="F14" s="253">
        <v>3.2343990822353824E-11</v>
      </c>
      <c r="G14" s="253">
        <v>3.9865883226935846E-11</v>
      </c>
      <c r="H14" s="253">
        <v>4.782633475813915E-11</v>
      </c>
      <c r="I14" s="253">
        <v>6.697862507699641E-11</v>
      </c>
      <c r="J14" s="253">
        <v>1.0656203626114069E-10</v>
      </c>
      <c r="K14" s="253">
        <v>1.8671277929239933E-10</v>
      </c>
      <c r="L14" s="254">
        <v>4.052671992065354E-10</v>
      </c>
      <c r="M14" s="254">
        <v>9.934465049712056E-10</v>
      </c>
      <c r="N14" s="253">
        <v>3.769888336619314E-10</v>
      </c>
      <c r="O14" s="253">
        <v>2.2425883409217221E-10</v>
      </c>
      <c r="P14" s="253">
        <v>9.558472177858635E-11</v>
      </c>
      <c r="Q14" s="253">
        <v>5.5673604579865086E-11</v>
      </c>
      <c r="R14" s="253">
        <v>3.551281016868907E-11</v>
      </c>
      <c r="S14" s="253">
        <v>3.035417312421374E-11</v>
      </c>
      <c r="T14" s="253">
        <v>2.571794705917277E-11</v>
      </c>
      <c r="U14" s="253">
        <v>2.1529141079615472E-11</v>
      </c>
      <c r="V14" s="253">
        <v>1.8050537400915687E-11</v>
      </c>
      <c r="W14" s="255">
        <v>1.52434099553094E-11</v>
      </c>
    </row>
    <row r="15" spans="1:23" ht="12.75">
      <c r="A15" s="286">
        <v>-200</v>
      </c>
      <c r="B15" s="278">
        <v>1.4429220894267446E-11</v>
      </c>
      <c r="C15" s="253">
        <v>1.5491860795142027E-11</v>
      </c>
      <c r="D15" s="253">
        <v>1.6212142823418314E-11</v>
      </c>
      <c r="E15" s="253">
        <v>2.0793251156150932E-11</v>
      </c>
      <c r="F15" s="253">
        <v>2.6795282798605187E-11</v>
      </c>
      <c r="G15" s="253">
        <v>3.273946673853808E-11</v>
      </c>
      <c r="H15" s="253">
        <v>4.0586879259857575E-11</v>
      </c>
      <c r="I15" s="253">
        <v>5.552264788718103E-11</v>
      </c>
      <c r="J15" s="253">
        <v>7.257711477720567E-11</v>
      </c>
      <c r="K15" s="253">
        <v>1.1929768466227854E-10</v>
      </c>
      <c r="L15" s="253">
        <v>2.1392430401175886E-10</v>
      </c>
      <c r="M15" s="253">
        <v>2.982560725327811E-10</v>
      </c>
      <c r="N15" s="254">
        <v>1.5057816746841283E-10</v>
      </c>
      <c r="O15" s="254">
        <v>1.1264866528863691E-10</v>
      </c>
      <c r="P15" s="253">
        <v>9.209731304552088E-11</v>
      </c>
      <c r="Q15" s="253">
        <v>6.643300333228572E-11</v>
      </c>
      <c r="R15" s="253">
        <v>4.369715034979341E-11</v>
      </c>
      <c r="S15" s="253">
        <v>2.8075743085352366E-11</v>
      </c>
      <c r="T15" s="253">
        <v>2.1622966982589947E-11</v>
      </c>
      <c r="U15" s="253">
        <v>1.6810326063873794E-11</v>
      </c>
      <c r="V15" s="253">
        <v>1.2913109436568798E-11</v>
      </c>
      <c r="W15" s="255">
        <v>1.1427873801693515E-11</v>
      </c>
    </row>
    <row r="16" spans="1:23" ht="12.75">
      <c r="A16" s="286">
        <v>-300</v>
      </c>
      <c r="B16" s="278">
        <v>1.2941902206754917E-11</v>
      </c>
      <c r="C16" s="253">
        <v>1.505370107257008E-11</v>
      </c>
      <c r="D16" s="253">
        <v>1.691821637307886E-11</v>
      </c>
      <c r="E16" s="253">
        <v>1.899901711249401E-11</v>
      </c>
      <c r="F16" s="253">
        <v>2.2291414634808045E-11</v>
      </c>
      <c r="G16" s="253">
        <v>2.803766132705935E-11</v>
      </c>
      <c r="H16" s="253">
        <v>3.4956808118959823E-11</v>
      </c>
      <c r="I16" s="253">
        <v>4.477799830816425E-11</v>
      </c>
      <c r="J16" s="253">
        <v>5.864526616791313E-11</v>
      </c>
      <c r="K16" s="253">
        <v>7.805076894129735E-11</v>
      </c>
      <c r="L16" s="253">
        <v>1.201498611459259E-10</v>
      </c>
      <c r="M16" s="253">
        <v>1.4436346125292128E-10</v>
      </c>
      <c r="N16" s="253">
        <v>7.652375765885321E-11</v>
      </c>
      <c r="O16" s="253">
        <v>6.09194822825266E-11</v>
      </c>
      <c r="P16" s="253">
        <v>5.5564284591903115E-11</v>
      </c>
      <c r="Q16" s="253">
        <v>5.0558295660015155E-11</v>
      </c>
      <c r="R16" s="253">
        <v>3.9198582656256773E-11</v>
      </c>
      <c r="S16" s="253">
        <v>3.3508673374419335E-11</v>
      </c>
      <c r="T16" s="253">
        <v>2.5974669038260666E-11</v>
      </c>
      <c r="U16" s="253">
        <v>1.7736761374156667E-11</v>
      </c>
      <c r="V16" s="253">
        <v>1.4268393211210148E-11</v>
      </c>
      <c r="W16" s="255">
        <v>1.2081241098023795E-11</v>
      </c>
    </row>
    <row r="17" spans="1:23" ht="12.75">
      <c r="A17" s="286">
        <v>-400</v>
      </c>
      <c r="B17" s="278">
        <v>1.1413031505002129E-11</v>
      </c>
      <c r="C17" s="253">
        <v>1.3368986007897354E-11</v>
      </c>
      <c r="D17" s="253">
        <v>1.42915446101242E-11</v>
      </c>
      <c r="E17" s="253">
        <v>1.754290162412948E-11</v>
      </c>
      <c r="F17" s="253">
        <v>2.0918419826348038E-11</v>
      </c>
      <c r="G17" s="253">
        <v>2.2731916496435776E-11</v>
      </c>
      <c r="H17" s="253">
        <v>3.0446942667248784E-11</v>
      </c>
      <c r="I17" s="253">
        <v>3.57988426582413E-11</v>
      </c>
      <c r="J17" s="253">
        <v>4.337420278711046E-11</v>
      </c>
      <c r="K17" s="253">
        <v>6.283078817436065E-11</v>
      </c>
      <c r="L17" s="253">
        <v>6.176221682776497E-11</v>
      </c>
      <c r="M17" s="253">
        <v>8.697374042539197E-11</v>
      </c>
      <c r="N17" s="253">
        <v>5.740264638717721E-11</v>
      </c>
      <c r="O17" s="253">
        <v>4.478587501391182E-11</v>
      </c>
      <c r="P17" s="253">
        <v>3.975896885778561E-11</v>
      </c>
      <c r="Q17" s="253">
        <v>3.404019972646289E-11</v>
      </c>
      <c r="R17" s="253">
        <v>3.429910812999238E-11</v>
      </c>
      <c r="S17" s="253">
        <v>2.7711484380354025E-11</v>
      </c>
      <c r="T17" s="253">
        <v>2.1895817849803626E-11</v>
      </c>
      <c r="U17" s="253">
        <v>2.0981520287748276E-11</v>
      </c>
      <c r="V17" s="253">
        <v>1.7553023576744622E-11</v>
      </c>
      <c r="W17" s="255">
        <v>1.338608772707362E-11</v>
      </c>
    </row>
    <row r="18" spans="1:23" ht="12.75">
      <c r="A18" s="286">
        <v>-500</v>
      </c>
      <c r="B18" s="278">
        <v>1.0086481287602544E-11</v>
      </c>
      <c r="C18" s="253">
        <v>1.2315977957898285E-11</v>
      </c>
      <c r="D18" s="253">
        <v>1.4114852796044909E-11</v>
      </c>
      <c r="E18" s="253">
        <v>1.5518149152543643E-11</v>
      </c>
      <c r="F18" s="253">
        <v>1.69670755308026E-11</v>
      </c>
      <c r="G18" s="253">
        <v>2.1791385488642343E-11</v>
      </c>
      <c r="H18" s="253">
        <v>2.4588674913985818E-11</v>
      </c>
      <c r="I18" s="253">
        <v>3.122268135114843E-11</v>
      </c>
      <c r="J18" s="253">
        <v>3.952868506723561E-11</v>
      </c>
      <c r="K18" s="253">
        <v>5.151539847389066E-11</v>
      </c>
      <c r="L18" s="253">
        <v>4.523296477645042E-11</v>
      </c>
      <c r="M18" s="253">
        <v>5.912648811653747E-11</v>
      </c>
      <c r="N18" s="253">
        <v>4.3781755831715573E-11</v>
      </c>
      <c r="O18" s="253">
        <v>2.9848321837021715E-11</v>
      </c>
      <c r="P18" s="253">
        <v>2.7258683218830538E-11</v>
      </c>
      <c r="Q18" s="253">
        <v>2.7831392444046374E-11</v>
      </c>
      <c r="R18" s="253">
        <v>2.3477323598844492E-11</v>
      </c>
      <c r="S18" s="253">
        <v>2.4668255567454383E-11</v>
      </c>
      <c r="T18" s="253">
        <v>2.017929508547554E-11</v>
      </c>
      <c r="U18" s="253">
        <v>1.756848331424748E-11</v>
      </c>
      <c r="V18" s="253">
        <v>1.4991503366091217E-11</v>
      </c>
      <c r="W18" s="255">
        <v>1.4751183504289654E-11</v>
      </c>
    </row>
    <row r="19" spans="1:23" ht="12.75">
      <c r="A19" s="286">
        <v>-600</v>
      </c>
      <c r="B19" s="278">
        <v>1.0353458732353174E-11</v>
      </c>
      <c r="C19" s="253">
        <v>1.1628460324547463E-11</v>
      </c>
      <c r="D19" s="253">
        <v>1.1969088438301503E-11</v>
      </c>
      <c r="E19" s="253">
        <v>1.4165803412512881E-11</v>
      </c>
      <c r="F19" s="253">
        <v>1.6352564225105152E-11</v>
      </c>
      <c r="G19" s="253">
        <v>1.8181432321550816E-11</v>
      </c>
      <c r="H19" s="253">
        <v>2.3210711439988473E-11</v>
      </c>
      <c r="I19" s="253">
        <v>2.4106792974187346E-11</v>
      </c>
      <c r="J19" s="253">
        <v>3.1423714888217344E-11</v>
      </c>
      <c r="K19" s="253">
        <v>3.5812067324669316E-11</v>
      </c>
      <c r="L19" s="253">
        <v>3.5434591706825634E-11</v>
      </c>
      <c r="M19" s="253">
        <v>4.337001315589408E-11</v>
      </c>
      <c r="N19" s="253">
        <v>3.312040319047579E-11</v>
      </c>
      <c r="O19" s="253">
        <v>2.3062654364272664E-11</v>
      </c>
      <c r="P19" s="253">
        <v>2.255772924058915E-11</v>
      </c>
      <c r="Q19" s="253">
        <v>1.904288984127529E-11</v>
      </c>
      <c r="R19" s="253">
        <v>2.0098114559370644E-11</v>
      </c>
      <c r="S19" s="253">
        <v>1.743798949322865E-11</v>
      </c>
      <c r="T19" s="253">
        <v>1.864051517495123E-11</v>
      </c>
      <c r="U19" s="253">
        <v>1.5630301654663883E-11</v>
      </c>
      <c r="V19" s="253">
        <v>1.4180636687433132E-11</v>
      </c>
      <c r="W19" s="255">
        <v>1.2192953979079237E-11</v>
      </c>
    </row>
    <row r="20" spans="1:23" ht="12.75">
      <c r="A20" s="286">
        <v>-700</v>
      </c>
      <c r="B20" s="278">
        <v>9.170964011577737E-12</v>
      </c>
      <c r="C20" s="253">
        <v>9.6226933271163E-12</v>
      </c>
      <c r="D20" s="253">
        <v>1.185093426888288E-11</v>
      </c>
      <c r="E20" s="253">
        <v>1.2754117862659581E-11</v>
      </c>
      <c r="F20" s="253">
        <v>1.4136699003892116E-11</v>
      </c>
      <c r="G20" s="253">
        <v>1.790824429951242E-11</v>
      </c>
      <c r="H20" s="253">
        <v>1.6954421947667837E-11</v>
      </c>
      <c r="I20" s="253">
        <v>2.378553777084347E-11</v>
      </c>
      <c r="J20" s="253">
        <v>2.858172074847043E-11</v>
      </c>
      <c r="K20" s="253">
        <v>2.3887681750391653E-11</v>
      </c>
      <c r="L20" s="253">
        <v>2.749466118750188E-11</v>
      </c>
      <c r="M20" s="253">
        <v>3.3514726908334265E-11</v>
      </c>
      <c r="N20" s="253">
        <v>2.5352755280682592E-11</v>
      </c>
      <c r="O20" s="253">
        <v>1.9299258548487042E-11</v>
      </c>
      <c r="P20" s="253">
        <v>1.7199673349462142E-11</v>
      </c>
      <c r="Q20" s="253">
        <v>1.6160667266987942E-11</v>
      </c>
      <c r="R20" s="253">
        <v>1.572004041856378E-11</v>
      </c>
      <c r="S20" s="253">
        <v>1.5102275413497096E-11</v>
      </c>
      <c r="T20" s="253">
        <v>1.3622684589244884E-11</v>
      </c>
      <c r="U20" s="253">
        <v>1.464606695196968E-11</v>
      </c>
      <c r="V20" s="253">
        <v>1.3116566791402079E-11</v>
      </c>
      <c r="W20" s="255">
        <v>1.1593805034134889E-11</v>
      </c>
    </row>
    <row r="21" spans="1:23" ht="12.75">
      <c r="A21" s="286">
        <v>-800</v>
      </c>
      <c r="B21" s="278">
        <v>8.36804897953935E-12</v>
      </c>
      <c r="C21" s="253">
        <v>1.0001510941585456E-11</v>
      </c>
      <c r="D21" s="253">
        <v>1.0260543816466992E-11</v>
      </c>
      <c r="E21" s="253">
        <v>1.1398398087218047E-11</v>
      </c>
      <c r="F21" s="253">
        <v>1.4270462053362392E-11</v>
      </c>
      <c r="G21" s="253">
        <v>1.3823689683028457E-11</v>
      </c>
      <c r="H21" s="253">
        <v>1.7252832647128918E-11</v>
      </c>
      <c r="I21" s="253">
        <v>1.9492450931524142E-11</v>
      </c>
      <c r="J21" s="253">
        <v>2.3653211708203043E-11</v>
      </c>
      <c r="K21" s="253">
        <v>1.932437865307407E-11</v>
      </c>
      <c r="L21" s="253">
        <v>2.1590122112589275E-11</v>
      </c>
      <c r="M21" s="253">
        <v>2.689574403512972E-11</v>
      </c>
      <c r="N21" s="253">
        <v>2.0245256901014324E-11</v>
      </c>
      <c r="O21" s="253">
        <v>1.7054163092043086E-11</v>
      </c>
      <c r="P21" s="253">
        <v>1.4398236259679103E-11</v>
      </c>
      <c r="Q21" s="253">
        <v>1.4082276727802488E-11</v>
      </c>
      <c r="R21" s="253">
        <v>1.2521454742555633E-11</v>
      </c>
      <c r="S21" s="253">
        <v>1.290322270013656E-11</v>
      </c>
      <c r="T21" s="253">
        <v>1.176015809893194E-11</v>
      </c>
      <c r="U21" s="253">
        <v>1.1036965833779649E-11</v>
      </c>
      <c r="V21" s="253">
        <v>1.1862077935684461E-11</v>
      </c>
      <c r="W21" s="255">
        <v>1.1113227555771502E-11</v>
      </c>
    </row>
    <row r="22" spans="1:23" ht="12.75">
      <c r="A22" s="286">
        <v>-900</v>
      </c>
      <c r="B22" s="278">
        <v>8.528563621683048E-12</v>
      </c>
      <c r="C22" s="253">
        <v>8.464123046115233E-12</v>
      </c>
      <c r="D22" s="253">
        <v>9.445871773871208E-12</v>
      </c>
      <c r="E22" s="253">
        <v>1.1678862696471302E-11</v>
      </c>
      <c r="F22" s="253">
        <v>1.1880865314418964E-11</v>
      </c>
      <c r="G22" s="253">
        <v>1.2495015813626803E-11</v>
      </c>
      <c r="H22" s="253">
        <v>1.6122493644829124E-11</v>
      </c>
      <c r="I22" s="253">
        <v>1.849978352913969E-11</v>
      </c>
      <c r="J22" s="253">
        <v>1.8190969836539448E-11</v>
      </c>
      <c r="K22" s="253">
        <v>1.609937541865672E-11</v>
      </c>
      <c r="L22" s="253">
        <v>1.7576691141311066E-11</v>
      </c>
      <c r="M22" s="253">
        <v>2.2208740190273448E-11</v>
      </c>
      <c r="N22" s="253">
        <v>1.7022423405743063E-11</v>
      </c>
      <c r="O22" s="253">
        <v>1.5411716289943445E-11</v>
      </c>
      <c r="P22" s="253">
        <v>1.2066329472966262E-11</v>
      </c>
      <c r="Q22" s="253">
        <v>1.144422074849828E-11</v>
      </c>
      <c r="R22" s="253">
        <v>1.0986291369980356E-11</v>
      </c>
      <c r="S22" s="253">
        <v>9.995053523618462E-12</v>
      </c>
      <c r="T22" s="253">
        <v>1.0918023925465478E-11</v>
      </c>
      <c r="U22" s="253">
        <v>9.434473146397886E-12</v>
      </c>
      <c r="V22" s="253">
        <v>9.190687101197717E-12</v>
      </c>
      <c r="W22" s="255">
        <v>9.851595801619866E-12</v>
      </c>
    </row>
    <row r="23" spans="1:23" ht="12.75">
      <c r="A23" s="286">
        <v>-1000</v>
      </c>
      <c r="B23" s="278">
        <v>7.1251872461787635E-12</v>
      </c>
      <c r="C23" s="253">
        <v>7.99688004136817E-12</v>
      </c>
      <c r="D23" s="253">
        <v>9.766625979216174E-12</v>
      </c>
      <c r="E23" s="253">
        <v>1.0274894790650375E-11</v>
      </c>
      <c r="F23" s="253">
        <v>9.507825958080702E-12</v>
      </c>
      <c r="G23" s="253">
        <v>1.2848537110267129E-11</v>
      </c>
      <c r="H23" s="253">
        <v>1.3576272510830531E-11</v>
      </c>
      <c r="I23" s="253">
        <v>1.6681483943653728E-11</v>
      </c>
      <c r="J23" s="253">
        <v>1.377151580106562E-11</v>
      </c>
      <c r="K23" s="253">
        <v>1.4739779982385946E-11</v>
      </c>
      <c r="L23" s="253">
        <v>1.5897503054721517E-11</v>
      </c>
      <c r="M23" s="253">
        <v>1.875184275006869E-11</v>
      </c>
      <c r="N23" s="253">
        <v>1.4495789480301189E-11</v>
      </c>
      <c r="O23" s="253">
        <v>1.3806550430056513E-11</v>
      </c>
      <c r="P23" s="253">
        <v>1.0575390224169345E-11</v>
      </c>
      <c r="Q23" s="253">
        <v>9.60456460880485E-12</v>
      </c>
      <c r="R23" s="253">
        <v>9.865635238983073E-12</v>
      </c>
      <c r="S23" s="253">
        <v>9.027447969048944E-12</v>
      </c>
      <c r="T23" s="253">
        <v>8.915560030168023E-12</v>
      </c>
      <c r="U23" s="253">
        <v>9.26474348869328E-12</v>
      </c>
      <c r="V23" s="253">
        <v>7.755225929351027E-12</v>
      </c>
      <c r="W23" s="255">
        <v>7.81843257349084E-12</v>
      </c>
    </row>
    <row r="24" spans="1:23" ht="12.75">
      <c r="A24" s="287">
        <v>-1100</v>
      </c>
      <c r="B24" s="258">
        <v>6.886918489623788E-12</v>
      </c>
      <c r="C24" s="258">
        <v>8.318705848823325E-12</v>
      </c>
      <c r="D24" s="258">
        <v>8.935746948010135E-12</v>
      </c>
      <c r="E24" s="258">
        <v>8.415551022595908E-12</v>
      </c>
      <c r="F24" s="258">
        <v>1.0111974016043751E-11</v>
      </c>
      <c r="G24" s="258">
        <v>1.1813339824506578E-11</v>
      </c>
      <c r="H24" s="258">
        <v>1.3167349185311372E-11</v>
      </c>
      <c r="I24" s="258">
        <v>1.4021552477388131E-11</v>
      </c>
      <c r="J24" s="258">
        <v>1.1547171249281261E-11</v>
      </c>
      <c r="K24" s="258">
        <v>1.3215699625922745E-11</v>
      </c>
      <c r="L24" s="258">
        <v>1.438180308522457E-11</v>
      </c>
      <c r="M24" s="258">
        <v>1.611839760054119E-11</v>
      </c>
      <c r="N24" s="258">
        <v>1.2497236187861885E-11</v>
      </c>
      <c r="O24" s="258">
        <v>1.228951361738176E-11</v>
      </c>
      <c r="P24" s="258">
        <v>9.425953149914232E-12</v>
      </c>
      <c r="Q24" s="258">
        <v>8.878798919698457E-12</v>
      </c>
      <c r="R24" s="258">
        <v>8.385611441643444E-12</v>
      </c>
      <c r="S24" s="258">
        <v>8.085753001154249E-12</v>
      </c>
      <c r="T24" s="258">
        <v>7.530169310358946E-12</v>
      </c>
      <c r="U24" s="258">
        <v>7.820062891616096E-12</v>
      </c>
      <c r="V24" s="258">
        <v>7.918688391180451E-12</v>
      </c>
      <c r="W24" s="259">
        <v>6.500537201753177E-12</v>
      </c>
    </row>
    <row r="25" ht="13.5" thickBot="1"/>
    <row r="26" spans="2:15" ht="13.5" thickBot="1">
      <c r="B26" s="72"/>
      <c r="C26" t="s">
        <v>353</v>
      </c>
      <c r="N26" s="72"/>
      <c r="O26" t="s">
        <v>353</v>
      </c>
    </row>
    <row r="27" ht="13.5" thickBot="1"/>
    <row r="28" spans="2:15" ht="13.5" thickBot="1">
      <c r="B28" s="245"/>
      <c r="C28" t="s">
        <v>354</v>
      </c>
      <c r="N28" s="245"/>
      <c r="O28" t="s">
        <v>354</v>
      </c>
    </row>
    <row r="30" spans="2:15" ht="12.75">
      <c r="B30" s="246"/>
      <c r="C30" t="s">
        <v>363</v>
      </c>
      <c r="N30" s="246"/>
      <c r="O30" t="s">
        <v>363</v>
      </c>
    </row>
  </sheetData>
  <sheetProtection/>
  <printOptions/>
  <pageMargins left="0.75" right="0.75" top="1" bottom="1" header="0.5" footer="0.5"/>
  <pageSetup firstPageNumber="44" useFirstPageNumber="1" fitToWidth="2" fitToHeight="1" horizontalDpi="600" verticalDpi="600" orientation="landscape" scale="76" r:id="rId2"/>
  <headerFooter alignWithMargins="0">
    <oddHeader>&amp;C&amp;"Arial,Bold"&amp;12Table A-33
Calculated Acute Hazard Index for Reproductive System 
Torrance Tank Farm Modifications</oddHeader>
    <oddFooter>&amp;L&amp;6&amp;F&amp;A&amp;CA-&amp;P</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W30"/>
  <sheetViews>
    <sheetView zoomScalePageLayoutView="0" workbookViewId="0" topLeftCell="J1">
      <selection activeCell="C20" sqref="C20"/>
    </sheetView>
  </sheetViews>
  <sheetFormatPr defaultColWidth="9.140625" defaultRowHeight="12.75"/>
  <cols>
    <col min="1" max="1" width="14.00390625" style="0" bestFit="1" customWidth="1"/>
    <col min="2" max="24" width="11.421875" style="0" bestFit="1" customWidth="1"/>
  </cols>
  <sheetData>
    <row r="1" spans="1:23" ht="50.25" customHeight="1">
      <c r="A1" s="306" t="s">
        <v>365</v>
      </c>
      <c r="B1" s="310" t="s">
        <v>361</v>
      </c>
      <c r="C1" s="233"/>
      <c r="D1" s="233"/>
      <c r="E1" s="233"/>
      <c r="F1" s="233"/>
      <c r="G1" s="233"/>
      <c r="H1" s="233"/>
      <c r="I1" s="233"/>
      <c r="J1" s="233"/>
      <c r="K1" s="233"/>
      <c r="L1" s="233"/>
      <c r="M1" s="233"/>
      <c r="N1" s="233"/>
      <c r="O1" s="233"/>
      <c r="P1" s="233"/>
      <c r="Q1" s="233"/>
      <c r="R1" s="233"/>
      <c r="S1" s="233"/>
      <c r="T1" s="233"/>
      <c r="U1" s="233"/>
      <c r="V1" s="233"/>
      <c r="W1" s="234"/>
    </row>
    <row r="2" spans="1:23" ht="12.75">
      <c r="A2" s="273" t="s">
        <v>362</v>
      </c>
      <c r="B2" s="231">
        <v>-1100</v>
      </c>
      <c r="C2" s="233">
        <v>-1000</v>
      </c>
      <c r="D2" s="233">
        <v>-900</v>
      </c>
      <c r="E2" s="233">
        <v>-800</v>
      </c>
      <c r="F2" s="233">
        <v>-700</v>
      </c>
      <c r="G2" s="233">
        <v>-600</v>
      </c>
      <c r="H2" s="233">
        <v>-500</v>
      </c>
      <c r="I2" s="233">
        <v>-400</v>
      </c>
      <c r="J2" s="233">
        <v>-300</v>
      </c>
      <c r="K2" s="233">
        <v>-200</v>
      </c>
      <c r="L2" s="233">
        <v>-100</v>
      </c>
      <c r="M2" s="233">
        <v>0</v>
      </c>
      <c r="N2" s="233">
        <v>100</v>
      </c>
      <c r="O2" s="233">
        <v>200</v>
      </c>
      <c r="P2" s="233">
        <v>300</v>
      </c>
      <c r="Q2" s="233">
        <v>400</v>
      </c>
      <c r="R2" s="233">
        <v>500</v>
      </c>
      <c r="S2" s="233">
        <v>600</v>
      </c>
      <c r="T2" s="233">
        <v>700</v>
      </c>
      <c r="U2" s="233">
        <v>800</v>
      </c>
      <c r="V2" s="233">
        <v>900</v>
      </c>
      <c r="W2" s="234">
        <v>1000</v>
      </c>
    </row>
    <row r="3" spans="1:23" ht="12.75">
      <c r="A3" s="307">
        <v>1000</v>
      </c>
      <c r="B3" s="235">
        <v>1.974499618025361E-12</v>
      </c>
      <c r="C3" s="235">
        <v>2.1273743468651367E-12</v>
      </c>
      <c r="D3" s="235">
        <v>2.291956087577242E-12</v>
      </c>
      <c r="E3" s="235">
        <v>2.4646209370323014E-12</v>
      </c>
      <c r="F3" s="235">
        <v>2.6551609402220267E-12</v>
      </c>
      <c r="G3" s="235">
        <v>2.84416130365119E-12</v>
      </c>
      <c r="H3" s="235">
        <v>3.0389464961392303E-12</v>
      </c>
      <c r="I3" s="235">
        <v>3.220243869355536E-12</v>
      </c>
      <c r="J3" s="235">
        <v>3.3800011925329873E-12</v>
      </c>
      <c r="K3" s="235">
        <v>3.4926530988175092E-12</v>
      </c>
      <c r="L3" s="235">
        <v>3.596819417915443E-12</v>
      </c>
      <c r="M3" s="235">
        <v>3.6273614626677687E-12</v>
      </c>
      <c r="N3" s="235">
        <v>3.6023050500360654E-12</v>
      </c>
      <c r="O3" s="235">
        <v>3.5224003018815485E-12</v>
      </c>
      <c r="P3" s="235">
        <v>3.3983538901352966E-12</v>
      </c>
      <c r="Q3" s="235">
        <v>3.238983074034668E-12</v>
      </c>
      <c r="R3" s="235">
        <v>3.0576734561038067E-12</v>
      </c>
      <c r="S3" s="235">
        <v>2.8669630916680988E-12</v>
      </c>
      <c r="T3" s="235">
        <v>2.67428665197798E-12</v>
      </c>
      <c r="U3" s="235">
        <v>2.4869244184047135E-12</v>
      </c>
      <c r="V3" s="235">
        <v>2.308800023394823E-12</v>
      </c>
      <c r="W3" s="237">
        <v>2.1432903462710097E-12</v>
      </c>
    </row>
    <row r="4" spans="1:23" ht="12.75">
      <c r="A4" s="298">
        <v>900</v>
      </c>
      <c r="B4" s="299">
        <v>2.1103190566267593E-12</v>
      </c>
      <c r="C4" s="238">
        <v>2.290032070255432E-12</v>
      </c>
      <c r="D4" s="238">
        <v>2.4892344104244508E-12</v>
      </c>
      <c r="E4" s="238">
        <v>2.7073617555065006E-12</v>
      </c>
      <c r="F4" s="238">
        <v>2.943257778544477E-12</v>
      </c>
      <c r="G4" s="238">
        <v>3.194213735727267E-12</v>
      </c>
      <c r="H4" s="238">
        <v>3.4505642882398568E-12</v>
      </c>
      <c r="I4" s="238">
        <v>3.7009303696084334E-12</v>
      </c>
      <c r="J4" s="238">
        <v>3.925321152374792E-12</v>
      </c>
      <c r="K4" s="238">
        <v>4.114488682776574E-12</v>
      </c>
      <c r="L4" s="238">
        <v>4.237749835654628E-12</v>
      </c>
      <c r="M4" s="238">
        <v>4.28253088629769E-12</v>
      </c>
      <c r="N4" s="238">
        <v>4.244923108868259E-12</v>
      </c>
      <c r="O4" s="238">
        <v>4.129920217389186E-12</v>
      </c>
      <c r="P4" s="238">
        <v>3.948721866647107E-12</v>
      </c>
      <c r="Q4" s="238">
        <v>3.722105740105108E-12</v>
      </c>
      <c r="R4" s="238">
        <v>3.4760812086146048E-12</v>
      </c>
      <c r="S4" s="238">
        <v>3.2196215184288078E-12</v>
      </c>
      <c r="T4" s="238">
        <v>2.9685665387717916E-12</v>
      </c>
      <c r="U4" s="238">
        <v>2.7297062300537265E-12</v>
      </c>
      <c r="V4" s="238">
        <v>2.510188311301349E-12</v>
      </c>
      <c r="W4" s="240">
        <v>2.3086946123738717E-12</v>
      </c>
    </row>
    <row r="5" spans="1:23" ht="12.75">
      <c r="A5" s="298">
        <v>800</v>
      </c>
      <c r="B5" s="299">
        <v>2.2507771125289127E-12</v>
      </c>
      <c r="C5" s="238">
        <v>2.443777238586398E-12</v>
      </c>
      <c r="D5" s="238">
        <v>2.7048957764709104E-12</v>
      </c>
      <c r="E5" s="238">
        <v>2.9757004159472895E-12</v>
      </c>
      <c r="F5" s="238">
        <v>3.2767793135924654E-12</v>
      </c>
      <c r="G5" s="238">
        <v>3.603925611388469E-12</v>
      </c>
      <c r="H5" s="238">
        <v>3.953090567848759E-12</v>
      </c>
      <c r="I5" s="238">
        <v>4.304988757549273E-12</v>
      </c>
      <c r="J5" s="238">
        <v>4.636050702108395E-12</v>
      </c>
      <c r="K5" s="238">
        <v>4.913518595818247E-12</v>
      </c>
      <c r="L5" s="238">
        <v>5.102246913632732E-12</v>
      </c>
      <c r="M5" s="238">
        <v>5.1711958365339226E-12</v>
      </c>
      <c r="N5" s="238">
        <v>5.115273692782528E-12</v>
      </c>
      <c r="O5" s="238">
        <v>4.9371295997535714E-12</v>
      </c>
      <c r="P5" s="238">
        <v>4.666065691755963E-12</v>
      </c>
      <c r="Q5" s="238">
        <v>4.339050359167808E-12</v>
      </c>
      <c r="R5" s="238">
        <v>3.9883372448846565E-12</v>
      </c>
      <c r="S5" s="238">
        <v>3.639371398130609E-12</v>
      </c>
      <c r="T5" s="238">
        <v>3.3069795710950385E-12</v>
      </c>
      <c r="U5" s="238">
        <v>3.0044158687153506E-12</v>
      </c>
      <c r="V5" s="238">
        <v>2.7302652278921057E-12</v>
      </c>
      <c r="W5" s="240">
        <v>2.4867950503335455E-12</v>
      </c>
    </row>
    <row r="6" spans="1:23" ht="12.75">
      <c r="A6" s="298">
        <v>700</v>
      </c>
      <c r="B6" s="299">
        <v>2.395744417660654E-12</v>
      </c>
      <c r="C6" s="238">
        <v>2.633203505130516E-12</v>
      </c>
      <c r="D6" s="238">
        <v>2.935247073331065E-12</v>
      </c>
      <c r="E6" s="238">
        <v>3.272236524492575E-12</v>
      </c>
      <c r="F6" s="238">
        <v>3.6565422145889176E-12</v>
      </c>
      <c r="G6" s="238">
        <v>4.091608102683398E-12</v>
      </c>
      <c r="H6" s="238">
        <v>4.570873151290133E-12</v>
      </c>
      <c r="I6" s="238">
        <v>5.076896095472816E-12</v>
      </c>
      <c r="J6" s="238">
        <v>5.5686619328823775E-12</v>
      </c>
      <c r="K6" s="238">
        <v>6.006590422288249E-12</v>
      </c>
      <c r="L6" s="238">
        <v>6.314965040292607E-12</v>
      </c>
      <c r="M6" s="238">
        <v>6.4273704551493485E-12</v>
      </c>
      <c r="N6" s="238">
        <v>6.3361611735661355E-12</v>
      </c>
      <c r="O6" s="238">
        <v>6.043010462405849E-12</v>
      </c>
      <c r="P6" s="238">
        <v>5.622384287045028E-12</v>
      </c>
      <c r="Q6" s="238">
        <v>5.12160953399638E-12</v>
      </c>
      <c r="R6" s="238">
        <v>4.620784204952828E-12</v>
      </c>
      <c r="S6" s="238">
        <v>4.1377232948340565E-12</v>
      </c>
      <c r="T6" s="238">
        <v>3.6979517096982155E-12</v>
      </c>
      <c r="U6" s="238">
        <v>3.308270057533353E-12</v>
      </c>
      <c r="V6" s="238">
        <v>2.9684281202594306E-12</v>
      </c>
      <c r="W6" s="240">
        <v>2.674144506813364E-12</v>
      </c>
    </row>
    <row r="7" spans="1:23" ht="12.75">
      <c r="A7" s="298">
        <v>600</v>
      </c>
      <c r="B7" s="299">
        <v>2.542514890105336E-12</v>
      </c>
      <c r="C7" s="238">
        <v>2.8316120683690374E-12</v>
      </c>
      <c r="D7" s="238">
        <v>3.181361576854602E-12</v>
      </c>
      <c r="E7" s="238">
        <v>3.5939568166040513E-12</v>
      </c>
      <c r="F7" s="238">
        <v>4.083147537304815E-12</v>
      </c>
      <c r="G7" s="238">
        <v>4.660397986053697E-12</v>
      </c>
      <c r="H7" s="238">
        <v>5.329139877199452E-12</v>
      </c>
      <c r="I7" s="238">
        <v>6.0753455592721355E-12</v>
      </c>
      <c r="J7" s="238">
        <v>6.853375254473159E-12</v>
      </c>
      <c r="K7" s="238">
        <v>7.572927919611951E-12</v>
      </c>
      <c r="L7" s="238">
        <v>8.102412801639726E-12</v>
      </c>
      <c r="M7" s="238">
        <v>8.308339619614992E-12</v>
      </c>
      <c r="N7" s="238">
        <v>8.138437816618204E-12</v>
      </c>
      <c r="O7" s="238">
        <v>7.636907085540508E-12</v>
      </c>
      <c r="P7" s="238">
        <v>6.9300223761771626E-12</v>
      </c>
      <c r="Q7" s="238">
        <v>6.152950962984788E-12</v>
      </c>
      <c r="R7" s="238">
        <v>5.401609421724638E-12</v>
      </c>
      <c r="S7" s="238">
        <v>4.724396850001322E-12</v>
      </c>
      <c r="T7" s="238">
        <v>4.136915676052323E-12</v>
      </c>
      <c r="U7" s="238">
        <v>3.639175482697729E-12</v>
      </c>
      <c r="V7" s="238">
        <v>3.2171725755178163E-12</v>
      </c>
      <c r="W7" s="240">
        <v>2.8602545852286625E-12</v>
      </c>
    </row>
    <row r="8" spans="1:23" ht="12.75">
      <c r="A8" s="298">
        <v>500</v>
      </c>
      <c r="B8" s="299">
        <v>2.683126803507767E-12</v>
      </c>
      <c r="C8" s="238">
        <v>3.010336986771014E-12</v>
      </c>
      <c r="D8" s="238">
        <v>3.4209874464217985E-12</v>
      </c>
      <c r="E8" s="238">
        <v>3.925396750177697E-12</v>
      </c>
      <c r="F8" s="238">
        <v>4.55021685021481E-12</v>
      </c>
      <c r="G8" s="308">
        <v>5.315873527547493E-12</v>
      </c>
      <c r="H8" s="238">
        <v>6.248420872854233E-12</v>
      </c>
      <c r="I8" s="238">
        <v>7.373623362695344E-12</v>
      </c>
      <c r="J8" s="238">
        <v>8.638110012978011E-12</v>
      </c>
      <c r="K8" s="238">
        <v>9.904124058306689E-12</v>
      </c>
      <c r="L8" s="238">
        <v>1.0902033157528909E-11</v>
      </c>
      <c r="M8" s="238">
        <v>1.1328325973834207E-11</v>
      </c>
      <c r="N8" s="238">
        <v>1.0987038627863906E-11</v>
      </c>
      <c r="O8" s="238">
        <v>1.0020610157383593E-11</v>
      </c>
      <c r="P8" s="238">
        <v>8.76828996195851E-12</v>
      </c>
      <c r="Q8" s="238">
        <v>7.494905663225537E-12</v>
      </c>
      <c r="R8" s="238">
        <v>6.357172571363553E-12</v>
      </c>
      <c r="S8" s="238">
        <v>5.400833213297633E-12</v>
      </c>
      <c r="T8" s="238">
        <v>4.620846493283391E-12</v>
      </c>
      <c r="U8" s="238">
        <v>3.988468210092506E-12</v>
      </c>
      <c r="V8" s="238">
        <v>3.4735470850806217E-12</v>
      </c>
      <c r="W8" s="240">
        <v>3.0567444549343108E-12</v>
      </c>
    </row>
    <row r="9" spans="1:23" ht="13.5" thickBot="1">
      <c r="A9" s="298">
        <v>400</v>
      </c>
      <c r="B9" s="299">
        <v>2.8144907631478416E-12</v>
      </c>
      <c r="C9" s="238">
        <v>3.1957342098476564E-12</v>
      </c>
      <c r="D9" s="238">
        <v>3.671369499157186E-12</v>
      </c>
      <c r="E9" s="238">
        <v>4.261980528622211E-12</v>
      </c>
      <c r="F9" s="238">
        <v>5.0370688304355765E-12</v>
      </c>
      <c r="G9" s="308">
        <v>6.037926776349966E-12</v>
      </c>
      <c r="H9" s="308">
        <v>7.287963598699996E-12</v>
      </c>
      <c r="I9" s="308">
        <v>9.02444140476486E-12</v>
      </c>
      <c r="J9" s="238">
        <v>1.1172324583751767E-11</v>
      </c>
      <c r="K9" s="238">
        <v>1.3580735892430077E-11</v>
      </c>
      <c r="L9" s="238">
        <v>1.571329081830975E-11</v>
      </c>
      <c r="M9" s="238">
        <v>1.6704835327857864E-11</v>
      </c>
      <c r="N9" s="238">
        <v>1.5910231080559463E-11</v>
      </c>
      <c r="O9" s="238">
        <v>1.3832720405635485E-11</v>
      </c>
      <c r="P9" s="238">
        <v>1.1406942365065985E-11</v>
      </c>
      <c r="Q9" s="238">
        <v>9.236655085095758E-12</v>
      </c>
      <c r="R9" s="238">
        <v>7.494913116530048E-12</v>
      </c>
      <c r="S9" s="238">
        <v>6.1485966360132656E-12</v>
      </c>
      <c r="T9" s="238">
        <v>5.128075275660292E-12</v>
      </c>
      <c r="U9" s="238">
        <v>4.3366290999592886E-12</v>
      </c>
      <c r="V9" s="238">
        <v>3.725100371382136E-12</v>
      </c>
      <c r="W9" s="240">
        <v>3.2370015597923383E-12</v>
      </c>
    </row>
    <row r="10" spans="1:23" ht="13.5" thickBot="1">
      <c r="A10" s="298">
        <v>300</v>
      </c>
      <c r="B10" s="299">
        <v>2.9260007167053897E-12</v>
      </c>
      <c r="C10" s="238">
        <v>3.3502901912337184E-12</v>
      </c>
      <c r="D10" s="238">
        <v>3.888043449859452E-12</v>
      </c>
      <c r="E10" s="238">
        <v>4.585830336308463E-12</v>
      </c>
      <c r="F10" s="238">
        <v>5.5122707633256385E-12</v>
      </c>
      <c r="G10" s="308">
        <v>6.77418655593066E-12</v>
      </c>
      <c r="H10" s="308">
        <v>8.534898781615364E-12</v>
      </c>
      <c r="I10" s="308">
        <v>1.1093709257277777E-11</v>
      </c>
      <c r="J10" s="308">
        <v>1.4734536179303743E-11</v>
      </c>
      <c r="K10" s="308">
        <v>1.9722649576190804E-11</v>
      </c>
      <c r="L10" s="238">
        <v>2.5138811574974564E-11</v>
      </c>
      <c r="M10" s="241">
        <v>2.7941066674008645E-11</v>
      </c>
      <c r="N10" s="238">
        <v>2.560315989935889E-11</v>
      </c>
      <c r="O10" s="238">
        <v>2.027570233946351E-11</v>
      </c>
      <c r="P10" s="238">
        <v>1.5194475341690497E-11</v>
      </c>
      <c r="Q10" s="238">
        <v>1.1408200908770676E-11</v>
      </c>
      <c r="R10" s="238">
        <v>8.758570852875236E-12</v>
      </c>
      <c r="S10" s="238">
        <v>6.9269143481957774E-12</v>
      </c>
      <c r="T10" s="238">
        <v>5.622384287045028E-12</v>
      </c>
      <c r="U10" s="238">
        <v>4.666634272414429E-12</v>
      </c>
      <c r="V10" s="238">
        <v>3.949158417339936E-12</v>
      </c>
      <c r="W10" s="240">
        <v>3.3956158654850287E-12</v>
      </c>
    </row>
    <row r="11" spans="1:23" ht="12.75">
      <c r="A11" s="298">
        <v>200</v>
      </c>
      <c r="B11" s="299">
        <v>3.0135115621141108E-12</v>
      </c>
      <c r="C11" s="238">
        <v>3.470976759781868E-12</v>
      </c>
      <c r="D11" s="238">
        <v>4.060542197099678E-12</v>
      </c>
      <c r="E11" s="238">
        <v>4.843906328815514E-12</v>
      </c>
      <c r="F11" s="238">
        <v>5.91758944835608E-12</v>
      </c>
      <c r="G11" s="239">
        <v>7.443589661662382E-12</v>
      </c>
      <c r="H11" s="308">
        <v>9.736918222027568E-12</v>
      </c>
      <c r="I11" s="308">
        <v>1.3359435569141615E-11</v>
      </c>
      <c r="J11" s="308">
        <v>1.94582212387242E-11</v>
      </c>
      <c r="K11" s="308">
        <v>3.0122348110512545E-11</v>
      </c>
      <c r="L11" s="308">
        <v>4.6870132040861366E-11</v>
      </c>
      <c r="M11" s="308">
        <v>5.911084363891922E-11</v>
      </c>
      <c r="N11" s="238">
        <v>4.864792830524471E-11</v>
      </c>
      <c r="O11" s="238">
        <v>3.1539507718034274E-11</v>
      </c>
      <c r="P11" s="238">
        <v>2.027270344915534E-11</v>
      </c>
      <c r="Q11" s="238">
        <v>1.3831651388816949E-11</v>
      </c>
      <c r="R11" s="238">
        <v>1.000844689679937E-11</v>
      </c>
      <c r="S11" s="238">
        <v>7.63698215096452E-12</v>
      </c>
      <c r="T11" s="238">
        <v>6.042589883079831E-12</v>
      </c>
      <c r="U11" s="238">
        <v>4.93716260724498E-12</v>
      </c>
      <c r="V11" s="238">
        <v>4.129787122665762E-12</v>
      </c>
      <c r="W11" s="240">
        <v>3.522624965774687E-12</v>
      </c>
    </row>
    <row r="12" spans="1:23" ht="13.5" thickBot="1">
      <c r="A12" s="298">
        <v>100</v>
      </c>
      <c r="B12" s="299">
        <v>3.0678477491411906E-12</v>
      </c>
      <c r="C12" s="238">
        <v>3.547401347108307E-12</v>
      </c>
      <c r="D12" s="238">
        <v>4.173072188617544E-12</v>
      </c>
      <c r="E12" s="238">
        <v>5.015193381693695E-12</v>
      </c>
      <c r="F12" s="238">
        <v>6.192871926707319E-12</v>
      </c>
      <c r="G12" s="238">
        <v>7.921884183545914E-12</v>
      </c>
      <c r="H12" s="239">
        <v>1.0633222809388305E-11</v>
      </c>
      <c r="I12" s="239">
        <v>1.5267433610040093E-11</v>
      </c>
      <c r="J12" s="308">
        <v>2.4255572630422862E-11</v>
      </c>
      <c r="K12" s="308">
        <v>4.52008298036028E-11</v>
      </c>
      <c r="L12" s="308">
        <v>1.047917471746683E-10</v>
      </c>
      <c r="M12" s="308">
        <v>2.146879628800927E-10</v>
      </c>
      <c r="N12" s="238">
        <v>1.1537561739585337E-10</v>
      </c>
      <c r="O12" s="238">
        <v>4.8689370807845415E-11</v>
      </c>
      <c r="P12" s="238">
        <v>2.5598383395924673E-11</v>
      </c>
      <c r="Q12" s="238">
        <v>1.5909872257185116E-11</v>
      </c>
      <c r="R12" s="238">
        <v>1.098706790870306E-11</v>
      </c>
      <c r="S12" s="238">
        <v>8.139716590720856E-12</v>
      </c>
      <c r="T12" s="238">
        <v>6.3361388136526005E-12</v>
      </c>
      <c r="U12" s="238">
        <v>5.114660924675887E-12</v>
      </c>
      <c r="V12" s="238">
        <v>4.246089018645448E-12</v>
      </c>
      <c r="W12" s="240">
        <v>3.6022278550964787E-12</v>
      </c>
    </row>
    <row r="13" spans="1:23" ht="13.5" thickBot="1">
      <c r="A13" s="298">
        <v>0</v>
      </c>
      <c r="B13" s="299">
        <v>3.0850973576757667E-12</v>
      </c>
      <c r="C13" s="238">
        <v>3.5717624729048464E-12</v>
      </c>
      <c r="D13" s="238">
        <v>4.209208470784804E-12</v>
      </c>
      <c r="E13" s="238">
        <v>5.070899911993142E-12</v>
      </c>
      <c r="F13" s="238">
        <v>6.2841003739307035E-12</v>
      </c>
      <c r="G13" s="238">
        <v>8.084208637748756E-12</v>
      </c>
      <c r="H13" s="238">
        <v>1.095045461504705E-11</v>
      </c>
      <c r="I13" s="238">
        <v>1.5994411363609237E-11</v>
      </c>
      <c r="J13" s="239">
        <v>2.6336402687749023E-11</v>
      </c>
      <c r="K13" s="239">
        <v>5.3945293148174035E-11</v>
      </c>
      <c r="L13" s="308">
        <v>1.7961151133355894E-10</v>
      </c>
      <c r="M13" s="308">
        <v>8.859266221299953E-10</v>
      </c>
      <c r="N13" s="242">
        <v>2.1465633957380728E-10</v>
      </c>
      <c r="O13" s="238">
        <v>5.911110982836608E-11</v>
      </c>
      <c r="P13" s="238">
        <v>2.794690261144131E-11</v>
      </c>
      <c r="Q13" s="238">
        <v>1.6704788478515217E-11</v>
      </c>
      <c r="R13" s="238">
        <v>1.1328792870123975E-11</v>
      </c>
      <c r="S13" s="238">
        <v>8.311533360598261E-12</v>
      </c>
      <c r="T13" s="238">
        <v>6.431866927285487E-12</v>
      </c>
      <c r="U13" s="238">
        <v>5.173614433847973E-12</v>
      </c>
      <c r="V13" s="238">
        <v>4.283723415019564E-12</v>
      </c>
      <c r="W13" s="240">
        <v>3.6279609213020672E-12</v>
      </c>
    </row>
    <row r="14" spans="1:23" ht="12.75">
      <c r="A14" s="298">
        <v>-100</v>
      </c>
      <c r="B14" s="299">
        <v>3.0640321896100867E-12</v>
      </c>
      <c r="C14" s="238">
        <v>3.5417501451517474E-12</v>
      </c>
      <c r="D14" s="238">
        <v>4.164870359381296E-12</v>
      </c>
      <c r="E14" s="238">
        <v>5.002457281419855E-12</v>
      </c>
      <c r="F14" s="238">
        <v>6.1730083378047054E-12</v>
      </c>
      <c r="G14" s="238">
        <v>7.887896582593602E-12</v>
      </c>
      <c r="H14" s="238">
        <v>1.0565447249568817E-11</v>
      </c>
      <c r="I14" s="238">
        <v>1.51194567670223E-11</v>
      </c>
      <c r="J14" s="238">
        <v>2.384603643979658E-11</v>
      </c>
      <c r="K14" s="238">
        <v>4.3655205571896047E-11</v>
      </c>
      <c r="L14" s="239">
        <v>9.610797289446258E-11</v>
      </c>
      <c r="M14" s="239">
        <v>1.7961144638333388E-10</v>
      </c>
      <c r="N14" s="238">
        <v>1.048020540300502E-10</v>
      </c>
      <c r="O14" s="238">
        <v>4.6878778938852745E-11</v>
      </c>
      <c r="P14" s="238">
        <v>2.5136447812686564E-11</v>
      </c>
      <c r="Q14" s="238">
        <v>1.5743570400267488E-11</v>
      </c>
      <c r="R14" s="238">
        <v>1.0875898145258582E-11</v>
      </c>
      <c r="S14" s="238">
        <v>8.101438015885371E-12</v>
      </c>
      <c r="T14" s="238">
        <v>6.314752621114023E-12</v>
      </c>
      <c r="U14" s="238">
        <v>5.1024018358907965E-12</v>
      </c>
      <c r="V14" s="238">
        <v>4.237787102177187E-12</v>
      </c>
      <c r="W14" s="240">
        <v>3.5968992747494977E-12</v>
      </c>
    </row>
    <row r="15" spans="1:23" ht="12.75">
      <c r="A15" s="298">
        <v>-200</v>
      </c>
      <c r="B15" s="299">
        <v>3.006018861564263E-12</v>
      </c>
      <c r="C15" s="238">
        <v>3.460435657686729E-12</v>
      </c>
      <c r="D15" s="238">
        <v>4.046463969634837E-12</v>
      </c>
      <c r="E15" s="238">
        <v>4.8224551860519065E-12</v>
      </c>
      <c r="F15" s="238">
        <v>5.882340641804607E-12</v>
      </c>
      <c r="G15" s="238">
        <v>7.38787408092174E-12</v>
      </c>
      <c r="H15" s="238">
        <v>9.626991563299864E-12</v>
      </c>
      <c r="I15" s="238">
        <v>1.313733401561814E-11</v>
      </c>
      <c r="J15" s="238">
        <v>1.8947198724350835E-11</v>
      </c>
      <c r="K15" s="238">
        <v>2.8837032136014096E-11</v>
      </c>
      <c r="L15" s="238">
        <v>4.365387036563066E-11</v>
      </c>
      <c r="M15" s="238">
        <v>5.394283302530628E-11</v>
      </c>
      <c r="N15" s="239">
        <v>4.520614613923522E-11</v>
      </c>
      <c r="O15" s="239">
        <v>3.011976500812034E-11</v>
      </c>
      <c r="P15" s="238">
        <v>1.9720199568522026E-11</v>
      </c>
      <c r="Q15" s="238">
        <v>1.3591991447000554E-11</v>
      </c>
      <c r="R15" s="238">
        <v>9.889856836334586E-12</v>
      </c>
      <c r="S15" s="238">
        <v>7.573108396056913E-12</v>
      </c>
      <c r="T15" s="238">
        <v>6.0021530442093116E-12</v>
      </c>
      <c r="U15" s="238">
        <v>4.9127349340867295E-12</v>
      </c>
      <c r="V15" s="238">
        <v>4.114482294229851E-12</v>
      </c>
      <c r="W15" s="240">
        <v>3.5112416402697246E-12</v>
      </c>
    </row>
    <row r="16" spans="1:23" ht="12.75">
      <c r="A16" s="298">
        <v>-300</v>
      </c>
      <c r="B16" s="299">
        <v>2.916707510737069E-12</v>
      </c>
      <c r="C16" s="238">
        <v>3.3360873871077527E-12</v>
      </c>
      <c r="D16" s="238">
        <v>3.868022809183199E-12</v>
      </c>
      <c r="E16" s="238">
        <v>4.555828656133237E-12</v>
      </c>
      <c r="F16" s="238">
        <v>5.467891126368422E-12</v>
      </c>
      <c r="G16" s="238">
        <v>6.705995208195196E-12</v>
      </c>
      <c r="H16" s="238">
        <v>8.430702649299383E-12</v>
      </c>
      <c r="I16" s="238">
        <v>1.0877217380157154E-11</v>
      </c>
      <c r="J16" s="238">
        <v>1.4343375578572197E-11</v>
      </c>
      <c r="K16" s="238">
        <v>1.8949997972573876E-11</v>
      </c>
      <c r="L16" s="238">
        <v>2.3848249538857664E-11</v>
      </c>
      <c r="M16" s="238">
        <v>2.633651661683227E-11</v>
      </c>
      <c r="N16" s="238">
        <v>2.4237717174707262E-11</v>
      </c>
      <c r="O16" s="238">
        <v>1.9450042301780377E-11</v>
      </c>
      <c r="P16" s="238">
        <v>1.4755666829973347E-11</v>
      </c>
      <c r="Q16" s="238">
        <v>1.1173883921531395E-11</v>
      </c>
      <c r="R16" s="238">
        <v>8.635746783068906E-12</v>
      </c>
      <c r="S16" s="238">
        <v>6.8512223142270595E-12</v>
      </c>
      <c r="T16" s="238">
        <v>5.57502119876755E-12</v>
      </c>
      <c r="U16" s="238">
        <v>4.635670583578298E-12</v>
      </c>
      <c r="V16" s="238">
        <v>3.927647648140234E-12</v>
      </c>
      <c r="W16" s="240">
        <v>3.3837491399445925E-12</v>
      </c>
    </row>
    <row r="17" spans="1:23" ht="12.75">
      <c r="A17" s="298">
        <v>-400</v>
      </c>
      <c r="B17" s="299">
        <v>2.801767972346345E-12</v>
      </c>
      <c r="C17" s="238">
        <v>3.1795557476471928E-12</v>
      </c>
      <c r="D17" s="238">
        <v>3.648040123656627E-12</v>
      </c>
      <c r="E17" s="238">
        <v>4.237835548656512E-12</v>
      </c>
      <c r="F17" s="238">
        <v>4.990833320654944E-12</v>
      </c>
      <c r="G17" s="238">
        <v>5.9634703937935125E-12</v>
      </c>
      <c r="H17" s="238">
        <v>7.228112498713141E-12</v>
      </c>
      <c r="I17" s="238">
        <v>8.857518794057182E-12</v>
      </c>
      <c r="J17" s="238">
        <v>1.0868298968929995E-11</v>
      </c>
      <c r="K17" s="238">
        <v>1.3136733492226052E-11</v>
      </c>
      <c r="L17" s="238">
        <v>1.5110298252914086E-11</v>
      </c>
      <c r="M17" s="238">
        <v>1.5993408894152413E-11</v>
      </c>
      <c r="N17" s="238">
        <v>1.5263441833095177E-11</v>
      </c>
      <c r="O17" s="238">
        <v>1.3360312929558421E-11</v>
      </c>
      <c r="P17" s="238">
        <v>1.1098369702113172E-11</v>
      </c>
      <c r="Q17" s="238">
        <v>9.042794634746064E-12</v>
      </c>
      <c r="R17" s="238">
        <v>7.371105742907063E-12</v>
      </c>
      <c r="S17" s="238">
        <v>6.075523373822629E-12</v>
      </c>
      <c r="T17" s="238">
        <v>5.076804526303102E-12</v>
      </c>
      <c r="U17" s="238">
        <v>4.304030475540623E-12</v>
      </c>
      <c r="V17" s="238">
        <v>3.697972472475071E-12</v>
      </c>
      <c r="W17" s="240">
        <v>3.2219320428274395E-12</v>
      </c>
    </row>
    <row r="18" spans="1:23" ht="12.75">
      <c r="A18" s="298">
        <v>-500</v>
      </c>
      <c r="B18" s="299">
        <v>2.670145276563935E-12</v>
      </c>
      <c r="C18" s="238">
        <v>3.002640385104882E-12</v>
      </c>
      <c r="D18" s="238">
        <v>3.405690603669292E-12</v>
      </c>
      <c r="E18" s="238">
        <v>3.897789710266306E-12</v>
      </c>
      <c r="F18" s="238">
        <v>4.503309478270335E-12</v>
      </c>
      <c r="G18" s="238">
        <v>5.246908633279493E-12</v>
      </c>
      <c r="H18" s="238">
        <v>6.1530457264278655E-12</v>
      </c>
      <c r="I18" s="238">
        <v>7.2281572185402095E-12</v>
      </c>
      <c r="J18" s="238">
        <v>8.422055218929115E-12</v>
      </c>
      <c r="K18" s="238">
        <v>9.62678340315243E-12</v>
      </c>
      <c r="L18" s="238">
        <v>1.0565506343626019E-11</v>
      </c>
      <c r="M18" s="238">
        <v>1.0950327908870349E-11</v>
      </c>
      <c r="N18" s="238">
        <v>1.0632925741965626E-11</v>
      </c>
      <c r="O18" s="238">
        <v>9.735676714447471E-12</v>
      </c>
      <c r="P18" s="238">
        <v>8.54068467543203E-12</v>
      </c>
      <c r="Q18" s="238">
        <v>7.340806995309157E-12</v>
      </c>
      <c r="R18" s="238">
        <v>6.253360284229925E-12</v>
      </c>
      <c r="S18" s="238">
        <v>5.3301391523829156E-12</v>
      </c>
      <c r="T18" s="238">
        <v>4.570873151290133E-12</v>
      </c>
      <c r="U18" s="238">
        <v>3.95302295572926E-12</v>
      </c>
      <c r="V18" s="238">
        <v>3.4505594968298136E-12</v>
      </c>
      <c r="W18" s="240">
        <v>3.0394501265726646E-12</v>
      </c>
    </row>
    <row r="19" spans="1:23" ht="12.75">
      <c r="A19" s="298">
        <v>-600</v>
      </c>
      <c r="B19" s="299">
        <v>2.5280474936692044E-12</v>
      </c>
      <c r="C19" s="238">
        <v>2.815998460174783E-12</v>
      </c>
      <c r="D19" s="238">
        <v>3.1568625649245966E-12</v>
      </c>
      <c r="E19" s="238">
        <v>3.560145965444446E-12</v>
      </c>
      <c r="F19" s="238">
        <v>4.0392954878312485E-12</v>
      </c>
      <c r="G19" s="238">
        <v>4.600575102148209E-12</v>
      </c>
      <c r="H19" s="238">
        <v>5.246319822223067E-12</v>
      </c>
      <c r="I19" s="238">
        <v>5.963764799321726E-12</v>
      </c>
      <c r="J19" s="238">
        <v>6.7061879293547135E-12</v>
      </c>
      <c r="K19" s="238">
        <v>7.383584171796355E-12</v>
      </c>
      <c r="L19" s="238">
        <v>7.882320446061051E-12</v>
      </c>
      <c r="M19" s="238">
        <v>8.08224203011545E-12</v>
      </c>
      <c r="N19" s="238">
        <v>7.92262738448151E-12</v>
      </c>
      <c r="O19" s="238">
        <v>7.448109558469843E-12</v>
      </c>
      <c r="P19" s="238">
        <v>6.77768162336776E-12</v>
      </c>
      <c r="Q19" s="238">
        <v>6.037926776349966E-12</v>
      </c>
      <c r="R19" s="238">
        <v>5.3157899440611836E-12</v>
      </c>
      <c r="S19" s="238">
        <v>4.661655465000604E-12</v>
      </c>
      <c r="T19" s="238">
        <v>4.091544217216154E-12</v>
      </c>
      <c r="U19" s="238">
        <v>3.6047002226787934E-12</v>
      </c>
      <c r="V19" s="238">
        <v>3.194190843434838E-12</v>
      </c>
      <c r="W19" s="240">
        <v>2.847632414038074E-12</v>
      </c>
    </row>
    <row r="20" spans="1:23" ht="12.75">
      <c r="A20" s="298">
        <v>-700</v>
      </c>
      <c r="B20" s="299">
        <v>2.381951012903939E-12</v>
      </c>
      <c r="C20" s="238">
        <v>2.628387605658161E-12</v>
      </c>
      <c r="D20" s="238">
        <v>2.91099029379769E-12</v>
      </c>
      <c r="E20" s="238">
        <v>3.2408384144791904E-12</v>
      </c>
      <c r="F20" s="238">
        <v>3.616438644905851E-12</v>
      </c>
      <c r="G20" s="238">
        <v>4.0392289404695365E-12</v>
      </c>
      <c r="H20" s="238">
        <v>4.503088008650558E-12</v>
      </c>
      <c r="I20" s="238">
        <v>4.990623563370828E-12</v>
      </c>
      <c r="J20" s="238">
        <v>5.467981098401457E-12</v>
      </c>
      <c r="K20" s="238">
        <v>5.8828330922812744E-12</v>
      </c>
      <c r="L20" s="238">
        <v>6.1718434927853025E-12</v>
      </c>
      <c r="M20" s="238">
        <v>6.282989831558458E-12</v>
      </c>
      <c r="N20" s="238">
        <v>6.192849566793783E-12</v>
      </c>
      <c r="O20" s="238">
        <v>5.9185141904944265E-12</v>
      </c>
      <c r="P20" s="238">
        <v>5.512322936457221E-12</v>
      </c>
      <c r="Q20" s="238">
        <v>5.006936717431396E-12</v>
      </c>
      <c r="R20" s="238">
        <v>4.551340702059398E-12</v>
      </c>
      <c r="S20" s="238">
        <v>4.083519137772613E-12</v>
      </c>
      <c r="T20" s="238">
        <v>3.6567407919162645E-12</v>
      </c>
      <c r="U20" s="238">
        <v>3.2763491514463606E-12</v>
      </c>
      <c r="V20" s="238">
        <v>2.9440866924819585E-12</v>
      </c>
      <c r="W20" s="240">
        <v>2.6551178175316375E-12</v>
      </c>
    </row>
    <row r="21" spans="1:23" ht="12.75">
      <c r="A21" s="298">
        <v>-800</v>
      </c>
      <c r="B21" s="299">
        <v>2.2368309150297077E-12</v>
      </c>
      <c r="C21" s="238">
        <v>2.4462959231324635E-12</v>
      </c>
      <c r="D21" s="238">
        <v>2.681774561117785E-12</v>
      </c>
      <c r="E21" s="238">
        <v>2.9474635718046587E-12</v>
      </c>
      <c r="F21" s="238">
        <v>3.2413287354402827E-12</v>
      </c>
      <c r="G21" s="238">
        <v>3.5565795592355902E-12</v>
      </c>
      <c r="H21" s="238">
        <v>3.895824699769681E-12</v>
      </c>
      <c r="I21" s="238">
        <v>4.237757288959139E-12</v>
      </c>
      <c r="J21" s="238">
        <v>4.5563056676219875E-12</v>
      </c>
      <c r="K21" s="238">
        <v>4.8224370851695205E-12</v>
      </c>
      <c r="L21" s="238">
        <v>5.002996048860274E-12</v>
      </c>
      <c r="M21" s="238">
        <v>5.070662471006555E-12</v>
      </c>
      <c r="N21" s="238">
        <v>5.013328458429085E-12</v>
      </c>
      <c r="O21" s="238">
        <v>4.843291963572193E-12</v>
      </c>
      <c r="P21" s="238">
        <v>4.585744623306578E-12</v>
      </c>
      <c r="Q21" s="238">
        <v>4.2711161504379985E-12</v>
      </c>
      <c r="R21" s="238">
        <v>3.932197358165742E-12</v>
      </c>
      <c r="S21" s="238">
        <v>3.5940121840089953E-12</v>
      </c>
      <c r="T21" s="238">
        <v>3.2713943010827515E-12</v>
      </c>
      <c r="U21" s="238">
        <v>2.975648775194601E-12</v>
      </c>
      <c r="V21" s="238">
        <v>2.703261905646164E-12</v>
      </c>
      <c r="W21" s="240">
        <v>2.468661160456544E-12</v>
      </c>
    </row>
    <row r="22" spans="1:23" ht="12.75">
      <c r="A22" s="298">
        <v>-900</v>
      </c>
      <c r="B22" s="299">
        <v>2.0964388741103726E-12</v>
      </c>
      <c r="C22" s="238">
        <v>2.2733073873100387E-12</v>
      </c>
      <c r="D22" s="238">
        <v>2.4685562818144864E-12</v>
      </c>
      <c r="E22" s="238">
        <v>2.6825438486191724E-12</v>
      </c>
      <c r="F22" s="238">
        <v>2.91260020757222E-12</v>
      </c>
      <c r="G22" s="238">
        <v>3.156890248627069E-12</v>
      </c>
      <c r="H22" s="238">
        <v>3.4056953950793357E-12</v>
      </c>
      <c r="I22" s="238">
        <v>3.6473139588456275E-12</v>
      </c>
      <c r="J22" s="238">
        <v>3.867165146785459E-12</v>
      </c>
      <c r="K22" s="238">
        <v>4.0460881101358894E-12</v>
      </c>
      <c r="L22" s="238">
        <v>4.164462024769833E-12</v>
      </c>
      <c r="M22" s="238">
        <v>4.2092276364249775E-12</v>
      </c>
      <c r="N22" s="238">
        <v>4.172930043452928E-12</v>
      </c>
      <c r="O22" s="238">
        <v>4.060965970699058E-12</v>
      </c>
      <c r="P22" s="238">
        <v>3.883729051304956E-12</v>
      </c>
      <c r="Q22" s="238">
        <v>3.671269411925172E-12</v>
      </c>
      <c r="R22" s="238">
        <v>3.4303253722171893E-12</v>
      </c>
      <c r="S22" s="238">
        <v>3.1816857956008624E-12</v>
      </c>
      <c r="T22" s="238">
        <v>2.936545013073891E-12</v>
      </c>
      <c r="U22" s="238">
        <v>2.7046327812974253E-12</v>
      </c>
      <c r="V22" s="238">
        <v>2.4890006960901188E-12</v>
      </c>
      <c r="W22" s="240">
        <v>2.29199761313095E-12</v>
      </c>
    </row>
    <row r="23" spans="1:23" ht="12.75">
      <c r="A23" s="298">
        <v>-1000</v>
      </c>
      <c r="B23" s="299">
        <v>1.9627175407290212E-12</v>
      </c>
      <c r="C23" s="238">
        <v>2.111760206291989E-12</v>
      </c>
      <c r="D23" s="238">
        <v>2.2713338587511153E-12</v>
      </c>
      <c r="E23" s="238">
        <v>2.446160166514572E-12</v>
      </c>
      <c r="F23" s="238">
        <v>2.6273100707773246E-12</v>
      </c>
      <c r="G23" s="238">
        <v>2.8100656297834577E-12</v>
      </c>
      <c r="H23" s="238">
        <v>3.0026430469993498E-12</v>
      </c>
      <c r="I23" s="238">
        <v>3.1794758908131392E-12</v>
      </c>
      <c r="J23" s="238">
        <v>3.3362279351356874E-12</v>
      </c>
      <c r="K23" s="238">
        <v>3.460689602419021E-12</v>
      </c>
      <c r="L23" s="238">
        <v>3.5420062193996133E-12</v>
      </c>
      <c r="M23" s="238">
        <v>3.5719360284241904E-12</v>
      </c>
      <c r="N23" s="238">
        <v>3.5467891113805596E-12</v>
      </c>
      <c r="O23" s="238">
        <v>3.470091946060549E-12</v>
      </c>
      <c r="P23" s="238">
        <v>3.349846719615271E-12</v>
      </c>
      <c r="Q23" s="238">
        <v>3.1963698702467273E-12</v>
      </c>
      <c r="R23" s="238">
        <v>3.020812073883335E-12</v>
      </c>
      <c r="S23" s="238">
        <v>2.8348984432798093E-12</v>
      </c>
      <c r="T23" s="238">
        <v>2.6471087094549067E-12</v>
      </c>
      <c r="U23" s="238">
        <v>2.4636520074457785E-12</v>
      </c>
      <c r="V23" s="238">
        <v>2.290091164312632E-12</v>
      </c>
      <c r="W23" s="240">
        <v>2.1270086025651697E-12</v>
      </c>
    </row>
    <row r="24" spans="1:23" ht="12.75">
      <c r="A24" s="309">
        <v>-1100</v>
      </c>
      <c r="B24" s="243">
        <v>1.8373870310911795E-12</v>
      </c>
      <c r="C24" s="243">
        <v>1.9629262332553488E-12</v>
      </c>
      <c r="D24" s="243">
        <v>2.0960337337722714E-12</v>
      </c>
      <c r="E24" s="243">
        <v>2.2370204419158624E-12</v>
      </c>
      <c r="F24" s="243">
        <v>2.3818764798588217E-12</v>
      </c>
      <c r="G24" s="243">
        <v>2.528036313712437E-12</v>
      </c>
      <c r="H24" s="243">
        <v>2.670168701235258E-12</v>
      </c>
      <c r="I24" s="243">
        <v>2.8019292831511342E-12</v>
      </c>
      <c r="J24" s="243">
        <v>2.916465810719332E-12</v>
      </c>
      <c r="K24" s="243">
        <v>3.0062350073951024E-12</v>
      </c>
      <c r="L24" s="243">
        <v>3.0637053089693587E-12</v>
      </c>
      <c r="M24" s="243">
        <v>3.0851777468887143E-12</v>
      </c>
      <c r="N24" s="243">
        <v>3.0677955760096085E-12</v>
      </c>
      <c r="O24" s="243">
        <v>3.0132246098904093E-12</v>
      </c>
      <c r="P24" s="243">
        <v>2.926922264570374E-12</v>
      </c>
      <c r="Q24" s="243">
        <v>2.814516317334739E-12</v>
      </c>
      <c r="R24" s="243">
        <v>2.6837805647892228E-12</v>
      </c>
      <c r="S24" s="243">
        <v>2.5420671594557393E-12</v>
      </c>
      <c r="T24" s="243">
        <v>2.3956597694165565E-12</v>
      </c>
      <c r="U24" s="243">
        <v>2.2513648588275513E-12</v>
      </c>
      <c r="V24" s="243">
        <v>2.110093860354727E-12</v>
      </c>
      <c r="W24" s="244">
        <v>1.9726767526933528E-12</v>
      </c>
    </row>
    <row r="25" ht="13.5" thickBot="1"/>
    <row r="26" spans="2:15" ht="13.5" thickBot="1">
      <c r="B26" s="72"/>
      <c r="C26" t="s">
        <v>356</v>
      </c>
      <c r="N26" s="72"/>
      <c r="O26" t="s">
        <v>356</v>
      </c>
    </row>
    <row r="27" ht="13.5" thickBot="1"/>
    <row r="28" spans="2:15" ht="13.5" thickBot="1">
      <c r="B28" s="245"/>
      <c r="C28" t="s">
        <v>354</v>
      </c>
      <c r="N28" s="245"/>
      <c r="O28" t="s">
        <v>354</v>
      </c>
    </row>
    <row r="30" spans="2:15" ht="12.75">
      <c r="B30" s="246"/>
      <c r="C30" t="s">
        <v>363</v>
      </c>
      <c r="N30" s="246"/>
      <c r="O30" t="s">
        <v>363</v>
      </c>
    </row>
  </sheetData>
  <sheetProtection/>
  <printOptions/>
  <pageMargins left="0.75" right="0.75" top="1" bottom="1" header="0.5" footer="0.5"/>
  <pageSetup firstPageNumber="46" useFirstPageNumber="1" fitToWidth="2" fitToHeight="1" horizontalDpi="400" verticalDpi="400" orientation="landscape" scale="80" r:id="rId2"/>
  <headerFooter alignWithMargins="0">
    <oddHeader>&amp;C&amp;"Arial,Bold"&amp;12Table A-34
Calculated Acute Hazard Index for Respiratory System
Torrance Tank Farm Modifications</oddHeader>
    <oddFooter>&amp;L&amp;6&amp;F&amp;A&amp;CA-&amp;P</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AA28"/>
  <sheetViews>
    <sheetView zoomScalePageLayoutView="0" workbookViewId="0" topLeftCell="I1">
      <selection activeCell="A1" sqref="A1:W24"/>
    </sheetView>
  </sheetViews>
  <sheetFormatPr defaultColWidth="9.140625" defaultRowHeight="12.75"/>
  <cols>
    <col min="1" max="1" width="11.28125" style="52" customWidth="1"/>
    <col min="2" max="2" width="12.421875" style="52" bestFit="1" customWidth="1"/>
    <col min="3" max="3" width="12.421875" style="52" customWidth="1"/>
    <col min="4" max="4" width="12.421875" style="52" bestFit="1" customWidth="1"/>
    <col min="5" max="5" width="12.421875" style="52" customWidth="1"/>
    <col min="6" max="27" width="12.421875" style="52" bestFit="1" customWidth="1"/>
    <col min="28" max="16384" width="9.140625" style="52" customWidth="1"/>
  </cols>
  <sheetData>
    <row r="1" spans="1:24" ht="41.25" customHeight="1">
      <c r="A1" s="306" t="s">
        <v>366</v>
      </c>
      <c r="B1" s="295" t="s">
        <v>361</v>
      </c>
      <c r="C1" s="247"/>
      <c r="D1" s="247"/>
      <c r="E1" s="247"/>
      <c r="F1" s="247"/>
      <c r="G1" s="247"/>
      <c r="H1" s="247"/>
      <c r="I1" s="247"/>
      <c r="J1" s="247"/>
      <c r="K1" s="247"/>
      <c r="L1" s="247"/>
      <c r="M1" s="247"/>
      <c r="N1" s="247"/>
      <c r="O1" s="247"/>
      <c r="P1" s="247"/>
      <c r="Q1" s="247"/>
      <c r="R1" s="247"/>
      <c r="S1" s="247"/>
      <c r="T1" s="247"/>
      <c r="U1" s="247"/>
      <c r="V1" s="247"/>
      <c r="W1" s="248"/>
      <c r="X1"/>
    </row>
    <row r="2" spans="1:24" ht="12.75">
      <c r="A2" s="272" t="s">
        <v>362</v>
      </c>
      <c r="B2" s="249">
        <v>-1100</v>
      </c>
      <c r="C2" s="247">
        <v>-1000</v>
      </c>
      <c r="D2" s="247">
        <v>-900</v>
      </c>
      <c r="E2" s="247">
        <v>-800</v>
      </c>
      <c r="F2" s="247">
        <v>-700</v>
      </c>
      <c r="G2" s="247">
        <v>-600</v>
      </c>
      <c r="H2" s="247">
        <v>-500</v>
      </c>
      <c r="I2" s="247">
        <v>-400</v>
      </c>
      <c r="J2" s="247">
        <v>-300</v>
      </c>
      <c r="K2" s="247">
        <v>-200</v>
      </c>
      <c r="L2" s="247">
        <v>-100</v>
      </c>
      <c r="M2" s="247">
        <v>0</v>
      </c>
      <c r="N2" s="247">
        <v>100</v>
      </c>
      <c r="O2" s="247">
        <v>200</v>
      </c>
      <c r="P2" s="247">
        <v>300</v>
      </c>
      <c r="Q2" s="247">
        <v>400</v>
      </c>
      <c r="R2" s="247">
        <v>500</v>
      </c>
      <c r="S2" s="247">
        <v>600</v>
      </c>
      <c r="T2" s="247">
        <v>700</v>
      </c>
      <c r="U2" s="247">
        <v>800</v>
      </c>
      <c r="V2" s="247">
        <v>900</v>
      </c>
      <c r="W2" s="248">
        <v>1000</v>
      </c>
      <c r="X2"/>
    </row>
    <row r="3" spans="1:27" ht="12.75">
      <c r="A3" s="285">
        <v>1000</v>
      </c>
      <c r="B3" s="250">
        <v>9.387324448927837E-14</v>
      </c>
      <c r="C3" s="250">
        <v>1.1370101761629232E-13</v>
      </c>
      <c r="D3" s="250">
        <v>1.4085799448301768E-13</v>
      </c>
      <c r="E3" s="250">
        <v>1.7000393273136525E-13</v>
      </c>
      <c r="F3" s="250">
        <v>1.9738708291349206E-13</v>
      </c>
      <c r="G3" s="250">
        <v>2.271390606473419E-13</v>
      </c>
      <c r="H3" s="250">
        <v>2.6852455321829915E-13</v>
      </c>
      <c r="I3" s="250">
        <v>3.6992995308716855E-13</v>
      </c>
      <c r="J3" s="250">
        <v>6.896590901290136E-13</v>
      </c>
      <c r="K3" s="250">
        <v>1.295697394568883E-12</v>
      </c>
      <c r="L3" s="250">
        <v>1.8326554033729967E-12</v>
      </c>
      <c r="M3" s="250">
        <v>2.000648348833213E-12</v>
      </c>
      <c r="N3" s="250">
        <v>1.9217373101603672E-12</v>
      </c>
      <c r="O3" s="250">
        <v>1.6953396595383108E-12</v>
      </c>
      <c r="P3" s="250">
        <v>1.3806807911110537E-12</v>
      </c>
      <c r="Q3" s="250">
        <v>1.1612428071092543E-12</v>
      </c>
      <c r="R3" s="250">
        <v>1.0653073641944271E-12</v>
      </c>
      <c r="S3" s="250">
        <v>9.464117613224698E-13</v>
      </c>
      <c r="T3" s="250">
        <v>7.55583705071775E-13</v>
      </c>
      <c r="U3" s="250">
        <v>5.753842215924492E-13</v>
      </c>
      <c r="V3" s="250">
        <v>4.649583280502883E-13</v>
      </c>
      <c r="W3" s="252">
        <v>4.19692591286383E-13</v>
      </c>
      <c r="X3"/>
      <c r="Y3" s="278"/>
      <c r="Z3" s="278"/>
      <c r="AA3" s="278"/>
    </row>
    <row r="4" spans="1:27" ht="12.75">
      <c r="A4" s="286">
        <v>900</v>
      </c>
      <c r="B4" s="278">
        <v>9.516698325071979E-14</v>
      </c>
      <c r="C4" s="253">
        <v>1.1103918455478242E-13</v>
      </c>
      <c r="D4" s="253">
        <v>1.3697456731716145E-13</v>
      </c>
      <c r="E4" s="253">
        <v>1.7272296767680575E-13</v>
      </c>
      <c r="F4" s="253">
        <v>2.108531291669916E-13</v>
      </c>
      <c r="G4" s="253">
        <v>2.4817949528333E-13</v>
      </c>
      <c r="H4" s="253">
        <v>2.934158563497684E-13</v>
      </c>
      <c r="I4" s="253">
        <v>3.8102997902941207E-13</v>
      </c>
      <c r="J4" s="253">
        <v>6.802352634097991E-13</v>
      </c>
      <c r="K4" s="253">
        <v>1.3947049643618322E-12</v>
      </c>
      <c r="L4" s="253">
        <v>2.140206806817024E-12</v>
      </c>
      <c r="M4" s="253">
        <v>2.3874910558851697E-12</v>
      </c>
      <c r="N4" s="253">
        <v>2.271379239803647E-12</v>
      </c>
      <c r="O4" s="253">
        <v>1.94118306151961E-12</v>
      </c>
      <c r="P4" s="253">
        <v>1.5444475122290427E-12</v>
      </c>
      <c r="Q4" s="253">
        <v>1.3296529032414528E-12</v>
      </c>
      <c r="R4" s="253">
        <v>1.2025514112774113E-12</v>
      </c>
      <c r="S4" s="253">
        <v>9.805860540898226E-13</v>
      </c>
      <c r="T4" s="253">
        <v>7.311676631100634E-13</v>
      </c>
      <c r="U4" s="253">
        <v>5.691245023987704E-13</v>
      </c>
      <c r="V4" s="253">
        <v>5.035729802054859E-13</v>
      </c>
      <c r="W4" s="255">
        <v>4.966465873759322E-13</v>
      </c>
      <c r="X4"/>
      <c r="Y4" s="278"/>
      <c r="Z4" s="278"/>
      <c r="AA4" s="278"/>
    </row>
    <row r="5" spans="1:27" ht="12.75">
      <c r="A5" s="286">
        <v>800</v>
      </c>
      <c r="B5" s="278">
        <v>9.757511371024642E-14</v>
      </c>
      <c r="C5" s="253">
        <v>1.12814620561734E-13</v>
      </c>
      <c r="D5" s="253">
        <v>1.3409169679853344E-13</v>
      </c>
      <c r="E5" s="253">
        <v>1.691773492574702E-13</v>
      </c>
      <c r="F5" s="253">
        <v>2.1792949080326325E-13</v>
      </c>
      <c r="G5" s="253">
        <v>2.7006657564452407E-13</v>
      </c>
      <c r="H5" s="253">
        <v>3.2497562707375875E-13</v>
      </c>
      <c r="I5" s="253">
        <v>4.0805985914036884E-13</v>
      </c>
      <c r="J5" s="253">
        <v>6.72342270592729E-13</v>
      </c>
      <c r="K5" s="253">
        <v>1.484641621738713E-12</v>
      </c>
      <c r="L5" s="253">
        <v>2.534147157607411E-12</v>
      </c>
      <c r="M5" s="253">
        <v>2.912877275880427E-12</v>
      </c>
      <c r="N5" s="253">
        <v>2.7332375057556886E-12</v>
      </c>
      <c r="O5" s="253">
        <v>2.2416104268134622E-12</v>
      </c>
      <c r="P5" s="253">
        <v>1.7644116998132041E-12</v>
      </c>
      <c r="Q5" s="253">
        <v>1.5530896877091741E-12</v>
      </c>
      <c r="R5" s="253">
        <v>1.3098304988861193E-12</v>
      </c>
      <c r="S5" s="253">
        <v>9.656127549620052E-13</v>
      </c>
      <c r="T5" s="253">
        <v>7.185735584632315E-13</v>
      </c>
      <c r="U5" s="253">
        <v>6.192705941404747E-13</v>
      </c>
      <c r="V5" s="253">
        <v>6.104374433539803E-13</v>
      </c>
      <c r="W5" s="255">
        <v>6.432462335535802E-13</v>
      </c>
      <c r="X5"/>
      <c r="Y5" s="278"/>
      <c r="Z5" s="278"/>
      <c r="AA5" s="278"/>
    </row>
    <row r="6" spans="1:27" ht="12.75">
      <c r="A6" s="286">
        <v>700</v>
      </c>
      <c r="B6" s="278">
        <v>9.447252847555782E-14</v>
      </c>
      <c r="C6" s="253">
        <v>1.1458678964487568E-13</v>
      </c>
      <c r="D6" s="253">
        <v>1.3639447382185537E-13</v>
      </c>
      <c r="E6" s="253">
        <v>1.6621308206290462E-13</v>
      </c>
      <c r="F6" s="253">
        <v>2.1575110362628137E-13</v>
      </c>
      <c r="G6" s="253">
        <v>2.853555091829954E-13</v>
      </c>
      <c r="H6" s="253">
        <v>3.6140203497157405E-13</v>
      </c>
      <c r="I6" s="253">
        <v>4.529906169218089E-13</v>
      </c>
      <c r="J6" s="253">
        <v>6.801053921738372E-13</v>
      </c>
      <c r="K6" s="253">
        <v>1.5546707965243465E-12</v>
      </c>
      <c r="L6" s="253">
        <v>3.0450124783465E-12</v>
      </c>
      <c r="M6" s="253">
        <v>3.653808506352075E-12</v>
      </c>
      <c r="N6" s="253">
        <v>3.3587850884306053E-12</v>
      </c>
      <c r="O6" s="253">
        <v>2.6176127019415574E-12</v>
      </c>
      <c r="P6" s="253">
        <v>2.0847913683402825E-12</v>
      </c>
      <c r="Q6" s="253">
        <v>1.7995818730528447E-12</v>
      </c>
      <c r="R6" s="253">
        <v>1.3374276817326075E-12</v>
      </c>
      <c r="S6" s="253">
        <v>9.448354065040925E-13</v>
      </c>
      <c r="T6" s="253">
        <v>7.856430700490859E-13</v>
      </c>
      <c r="U6" s="253">
        <v>7.740604551365776E-13</v>
      </c>
      <c r="V6" s="253">
        <v>8.233739194412121E-13</v>
      </c>
      <c r="W6" s="255">
        <v>8.842456523446813E-13</v>
      </c>
      <c r="X6"/>
      <c r="Y6" s="278"/>
      <c r="Z6" s="278"/>
      <c r="AA6" s="278"/>
    </row>
    <row r="7" spans="1:27" ht="12.75">
      <c r="A7" s="286">
        <v>600</v>
      </c>
      <c r="B7" s="278">
        <v>8.619113514904378E-14</v>
      </c>
      <c r="C7" s="253">
        <v>1.0841330352636456E-13</v>
      </c>
      <c r="D7" s="253">
        <v>1.3651068765604788E-13</v>
      </c>
      <c r="E7" s="253">
        <v>1.6891265725942076E-13</v>
      </c>
      <c r="F7" s="253">
        <v>2.1306015542263268E-13</v>
      </c>
      <c r="G7" s="253">
        <v>2.870354775011825E-13</v>
      </c>
      <c r="H7" s="253">
        <v>3.9282314314921155E-13</v>
      </c>
      <c r="I7" s="253">
        <v>5.149134931170867E-13</v>
      </c>
      <c r="J7" s="253">
        <v>7.222298560934936E-13</v>
      </c>
      <c r="K7" s="253">
        <v>1.5985661487651394E-12</v>
      </c>
      <c r="L7" s="253">
        <v>3.711157530271226E-12</v>
      </c>
      <c r="M7" s="253">
        <v>4.749990239895112E-12</v>
      </c>
      <c r="N7" s="253">
        <v>4.229306187255738E-12</v>
      </c>
      <c r="O7" s="253">
        <v>3.1187375188133097E-12</v>
      </c>
      <c r="P7" s="253">
        <v>2.548509896682484E-12</v>
      </c>
      <c r="Q7" s="253">
        <v>1.9615639061450394E-12</v>
      </c>
      <c r="R7" s="253">
        <v>1.311988370271899E-12</v>
      </c>
      <c r="S7" s="253">
        <v>1.0378054637296539E-12</v>
      </c>
      <c r="T7" s="253">
        <v>1.0222562650745399E-12</v>
      </c>
      <c r="U7" s="253">
        <v>1.0978714248252032E-12</v>
      </c>
      <c r="V7" s="253">
        <v>1.1727361303623761E-12</v>
      </c>
      <c r="W7" s="255">
        <v>1.1996289762705426E-12</v>
      </c>
      <c r="X7"/>
      <c r="Y7" s="278"/>
      <c r="Z7" s="278"/>
      <c r="AA7" s="278"/>
    </row>
    <row r="8" spans="1:27" ht="12.75">
      <c r="A8" s="286">
        <v>500</v>
      </c>
      <c r="B8" s="278">
        <v>8.563300048145304E-14</v>
      </c>
      <c r="C8" s="253">
        <v>1.0057437722666461E-13</v>
      </c>
      <c r="D8" s="253">
        <v>1.2688630292636373E-13</v>
      </c>
      <c r="E8" s="253">
        <v>1.6571360101838044E-13</v>
      </c>
      <c r="F8" s="253">
        <v>2.1545231470864787E-13</v>
      </c>
      <c r="G8" s="253">
        <v>2.855761908720895E-13</v>
      </c>
      <c r="H8" s="253">
        <v>4.045012318939358E-13</v>
      </c>
      <c r="I8" s="253">
        <v>5.805066806213737E-13</v>
      </c>
      <c r="J8" s="253">
        <v>8.155219838054615E-13</v>
      </c>
      <c r="K8" s="253">
        <v>1.633232357769878E-12</v>
      </c>
      <c r="L8" s="253">
        <v>4.5702332147687854E-12</v>
      </c>
      <c r="M8" s="253">
        <v>6.477191069230515E-12</v>
      </c>
      <c r="N8" s="253">
        <v>5.475887442377625E-12</v>
      </c>
      <c r="O8" s="253">
        <v>3.8779710388511536E-12</v>
      </c>
      <c r="P8" s="253">
        <v>3.0677725773317614E-12</v>
      </c>
      <c r="Q8" s="253">
        <v>1.965754771744985E-12</v>
      </c>
      <c r="R8" s="253">
        <v>1.4468695651704607E-12</v>
      </c>
      <c r="S8" s="253">
        <v>1.4258943195392211E-12</v>
      </c>
      <c r="T8" s="253">
        <v>1.542772677718921E-12</v>
      </c>
      <c r="U8" s="253">
        <v>1.6174377307913446E-12</v>
      </c>
      <c r="V8" s="253">
        <v>1.5934893662529442E-12</v>
      </c>
      <c r="W8" s="255">
        <v>1.4946577808778923E-12</v>
      </c>
      <c r="X8"/>
      <c r="Y8" s="278"/>
      <c r="Z8" s="278"/>
      <c r="AA8" s="278"/>
    </row>
    <row r="9" spans="1:27" ht="12.75">
      <c r="A9" s="286">
        <v>400</v>
      </c>
      <c r="B9" s="278">
        <v>1.1158902188966115E-13</v>
      </c>
      <c r="C9" s="253">
        <v>1.152079899708651E-13</v>
      </c>
      <c r="D9" s="253">
        <v>1.2738058054183963E-13</v>
      </c>
      <c r="E9" s="253">
        <v>1.556145489187025E-13</v>
      </c>
      <c r="F9" s="253">
        <v>2.0734734090956735E-13</v>
      </c>
      <c r="G9" s="253">
        <v>2.853721529888298E-13</v>
      </c>
      <c r="H9" s="253">
        <v>4.067862640219688E-13</v>
      </c>
      <c r="I9" s="253">
        <v>6.184733244277796E-13</v>
      </c>
      <c r="J9" s="253">
        <v>9.567390118030786E-13</v>
      </c>
      <c r="K9" s="253">
        <v>1.7180804846194594E-12</v>
      </c>
      <c r="L9" s="253">
        <v>5.631919612971065E-12</v>
      </c>
      <c r="M9" s="253">
        <v>9.445634698872457E-12</v>
      </c>
      <c r="N9" s="253">
        <v>7.32197980602357E-12</v>
      </c>
      <c r="O9" s="253">
        <v>5.141079455185006E-12</v>
      </c>
      <c r="P9" s="253">
        <v>3.292144596859604E-12</v>
      </c>
      <c r="Q9" s="253">
        <v>2.1752599973451418E-12</v>
      </c>
      <c r="R9" s="253">
        <v>2.1481571601938483E-12</v>
      </c>
      <c r="S9" s="253">
        <v>2.3196332593833254E-12</v>
      </c>
      <c r="T9" s="253">
        <v>2.329071532338854E-12</v>
      </c>
      <c r="U9" s="253">
        <v>2.165810231804292E-12</v>
      </c>
      <c r="V9" s="253">
        <v>1.9297898345238457E-12</v>
      </c>
      <c r="W9" s="255">
        <v>1.6921448658611542E-12</v>
      </c>
      <c r="X9"/>
      <c r="Y9" s="278"/>
      <c r="Z9" s="278"/>
      <c r="AA9" s="278"/>
    </row>
    <row r="10" spans="1:27" ht="12.75">
      <c r="A10" s="286">
        <v>300</v>
      </c>
      <c r="B10" s="278">
        <v>1.8846454628002415E-13</v>
      </c>
      <c r="C10" s="253">
        <v>1.8664222515288525E-13</v>
      </c>
      <c r="D10" s="253">
        <v>1.857430009939985E-13</v>
      </c>
      <c r="E10" s="253">
        <v>1.9099003671037452E-13</v>
      </c>
      <c r="F10" s="253">
        <v>2.14614629220745E-13</v>
      </c>
      <c r="G10" s="253">
        <v>2.7767148074276816E-13</v>
      </c>
      <c r="H10" s="253">
        <v>3.997053050433159E-13</v>
      </c>
      <c r="I10" s="253">
        <v>6.31744363165259E-13</v>
      </c>
      <c r="J10" s="253">
        <v>1.0714971347736705E-12</v>
      </c>
      <c r="K10" s="253">
        <v>1.9583027072037683E-12</v>
      </c>
      <c r="L10" s="253">
        <v>6.878885711481523E-12</v>
      </c>
      <c r="M10" s="253">
        <v>1.5237649700850446E-11</v>
      </c>
      <c r="N10" s="253">
        <v>1.0295507138481803E-11</v>
      </c>
      <c r="O10" s="253">
        <v>6.526279686021727E-12</v>
      </c>
      <c r="P10" s="253">
        <v>3.667735199630013E-12</v>
      </c>
      <c r="Q10" s="253">
        <v>3.6353046585115426E-12</v>
      </c>
      <c r="R10" s="253">
        <v>3.799388420223191E-12</v>
      </c>
      <c r="S10" s="253">
        <v>3.5043378820312117E-12</v>
      </c>
      <c r="T10" s="253">
        <v>3.0060578485278974E-12</v>
      </c>
      <c r="U10" s="253">
        <v>2.524355248059847E-12</v>
      </c>
      <c r="V10" s="253">
        <v>2.1261186214153864E-12</v>
      </c>
      <c r="W10" s="255">
        <v>1.8117545798260407E-12</v>
      </c>
      <c r="X10"/>
      <c r="Y10" s="278"/>
      <c r="Z10" s="278"/>
      <c r="AA10" s="278"/>
    </row>
    <row r="11" spans="1:27" ht="12.75">
      <c r="A11" s="286">
        <v>200</v>
      </c>
      <c r="B11" s="278">
        <v>3.217297962802549E-13</v>
      </c>
      <c r="C11" s="253">
        <v>3.4024243439166464E-13</v>
      </c>
      <c r="D11" s="253">
        <v>3.5562750210777176E-13</v>
      </c>
      <c r="E11" s="253">
        <v>3.667396323565015E-13</v>
      </c>
      <c r="F11" s="253">
        <v>3.7481606843307024E-13</v>
      </c>
      <c r="G11" s="253">
        <v>3.8995916058717685E-13</v>
      </c>
      <c r="H11" s="253">
        <v>4.509442509439612E-13</v>
      </c>
      <c r="I11" s="253">
        <v>6.348774062475608E-13</v>
      </c>
      <c r="J11" s="253">
        <v>1.1213722822145596E-12</v>
      </c>
      <c r="K11" s="253">
        <v>2.3180692238922387E-12</v>
      </c>
      <c r="L11" s="253">
        <v>8.714896620559467E-12</v>
      </c>
      <c r="M11" s="253">
        <v>2.8549328440550398E-11</v>
      </c>
      <c r="N11" s="253">
        <v>1.6262188247085512E-11</v>
      </c>
      <c r="O11" s="253">
        <v>7.565487199671648E-12</v>
      </c>
      <c r="P11" s="253">
        <v>7.443887957636747E-12</v>
      </c>
      <c r="Q11" s="253">
        <v>6.8776850328432356E-12</v>
      </c>
      <c r="R11" s="253">
        <v>5.491033957077644E-12</v>
      </c>
      <c r="S11" s="253">
        <v>4.2691246824837435E-12</v>
      </c>
      <c r="T11" s="253">
        <v>3.376815990908935E-12</v>
      </c>
      <c r="U11" s="253">
        <v>2.7406261017874924E-12</v>
      </c>
      <c r="V11" s="253">
        <v>2.2777965110415366E-12</v>
      </c>
      <c r="W11" s="255">
        <v>1.9308744507343724E-12</v>
      </c>
      <c r="X11"/>
      <c r="Y11" s="278"/>
      <c r="Z11" s="278"/>
      <c r="AA11" s="278"/>
    </row>
    <row r="12" spans="1:27" ht="13.5" thickBot="1">
      <c r="A12" s="286">
        <v>100</v>
      </c>
      <c r="B12" s="278">
        <v>4.452522941691567E-13</v>
      </c>
      <c r="C12" s="253">
        <v>5.08976992080508E-13</v>
      </c>
      <c r="D12" s="253">
        <v>5.850609067952401E-13</v>
      </c>
      <c r="E12" s="253">
        <v>6.748601035552145E-13</v>
      </c>
      <c r="F12" s="253">
        <v>7.784551774059672E-13</v>
      </c>
      <c r="G12" s="253">
        <v>8.945589121718825E-13</v>
      </c>
      <c r="H12" s="253">
        <v>1.024728816686594E-12</v>
      </c>
      <c r="I12" s="253">
        <v>1.1954021130669707E-12</v>
      </c>
      <c r="J12" s="253">
        <v>1.560197735739328E-12</v>
      </c>
      <c r="K12" s="253">
        <v>2.6787441686431367E-12</v>
      </c>
      <c r="L12" s="253">
        <v>1.0380895284189496E-11</v>
      </c>
      <c r="M12" s="300">
        <v>7.116826454296835E-11</v>
      </c>
      <c r="N12" s="300">
        <v>2.3916032119906606E-11</v>
      </c>
      <c r="O12" s="300">
        <v>2.046192437329481E-11</v>
      </c>
      <c r="P12" s="253">
        <v>1.3752078907484652E-11</v>
      </c>
      <c r="Q12" s="253">
        <v>9.060158744447406E-12</v>
      </c>
      <c r="R12" s="253">
        <v>6.357217312847808E-12</v>
      </c>
      <c r="S12" s="253">
        <v>4.725291701662966E-12</v>
      </c>
      <c r="T12" s="253">
        <v>3.6690414440364974E-12</v>
      </c>
      <c r="U12" s="253">
        <v>2.9438363180475623E-12</v>
      </c>
      <c r="V12" s="253">
        <v>2.4224912328772725E-12</v>
      </c>
      <c r="W12" s="255">
        <v>2.034046367835786E-12</v>
      </c>
      <c r="X12"/>
      <c r="Y12" s="278"/>
      <c r="Z12" s="278"/>
      <c r="AA12" s="278"/>
    </row>
    <row r="13" spans="1:27" ht="13.5" thickBot="1">
      <c r="A13" s="286">
        <v>0</v>
      </c>
      <c r="B13" s="278">
        <v>4.947680912311474E-13</v>
      </c>
      <c r="C13" s="253">
        <v>5.858083203459131E-13</v>
      </c>
      <c r="D13" s="253">
        <v>7.067591091731485E-13</v>
      </c>
      <c r="E13" s="253">
        <v>8.722210695085821E-13</v>
      </c>
      <c r="F13" s="253">
        <v>1.1064881006936715E-12</v>
      </c>
      <c r="G13" s="253">
        <v>1.4517535981311577E-12</v>
      </c>
      <c r="H13" s="253">
        <v>1.9834791101087346E-12</v>
      </c>
      <c r="I13" s="253">
        <v>2.8363512688462125E-12</v>
      </c>
      <c r="J13" s="253">
        <v>4.243218081088508E-12</v>
      </c>
      <c r="K13" s="253">
        <v>7.166917451659784E-12</v>
      </c>
      <c r="L13" s="253">
        <v>2.6294125460004467E-11</v>
      </c>
      <c r="M13" s="300">
        <v>7.345146671849497E-11</v>
      </c>
      <c r="N13" s="300">
        <v>7.194238804372209E-11</v>
      </c>
      <c r="O13" s="300">
        <v>3.00831957374632E-11</v>
      </c>
      <c r="P13" s="257">
        <v>1.5997404350599046E-11</v>
      </c>
      <c r="Q13" s="253">
        <v>9.874537679060174E-12</v>
      </c>
      <c r="R13" s="253">
        <v>6.744774487793028E-12</v>
      </c>
      <c r="S13" s="253">
        <v>4.928304146170709E-12</v>
      </c>
      <c r="T13" s="253">
        <v>3.778143023749475E-12</v>
      </c>
      <c r="U13" s="253">
        <v>3.0020749593494375E-12</v>
      </c>
      <c r="V13" s="253">
        <v>2.4524362688260478E-12</v>
      </c>
      <c r="W13" s="255">
        <v>2.0480183824001907E-12</v>
      </c>
      <c r="X13"/>
      <c r="Y13" s="278"/>
      <c r="Z13" s="278"/>
      <c r="AA13" s="278"/>
    </row>
    <row r="14" spans="1:27" ht="13.5" thickBot="1">
      <c r="A14" s="286">
        <v>-100</v>
      </c>
      <c r="B14" s="278">
        <v>5.228748840196826E-13</v>
      </c>
      <c r="C14" s="253">
        <v>6.293690335010808E-13</v>
      </c>
      <c r="D14" s="253">
        <v>7.761348049660074E-13</v>
      </c>
      <c r="E14" s="253">
        <v>9.869032167834518E-13</v>
      </c>
      <c r="F14" s="253">
        <v>1.3059819851163227E-12</v>
      </c>
      <c r="G14" s="253">
        <v>1.823188413531359E-12</v>
      </c>
      <c r="H14" s="253">
        <v>2.7411310181493526E-12</v>
      </c>
      <c r="I14" s="253">
        <v>4.586326135102796E-12</v>
      </c>
      <c r="J14" s="253">
        <v>8.947429175003013E-12</v>
      </c>
      <c r="K14" s="253">
        <v>2.359056692443347E-11</v>
      </c>
      <c r="L14" s="256">
        <v>1.8359614326947587E-10</v>
      </c>
      <c r="M14" s="253">
        <v>1.5612464758186622E-10</v>
      </c>
      <c r="N14" s="253">
        <v>4.4467819316872934E-11</v>
      </c>
      <c r="O14" s="253">
        <v>2.028310172114078E-11</v>
      </c>
      <c r="P14" s="253">
        <v>1.2186339940518915E-11</v>
      </c>
      <c r="Q14" s="253">
        <v>8.398867130508838E-12</v>
      </c>
      <c r="R14" s="253">
        <v>6.144262025098977E-12</v>
      </c>
      <c r="S14" s="253">
        <v>4.6691539576723995E-12</v>
      </c>
      <c r="T14" s="253">
        <v>3.662286779720566E-12</v>
      </c>
      <c r="U14" s="253">
        <v>2.950613282636518E-12</v>
      </c>
      <c r="V14" s="253">
        <v>2.4314721400548907E-12</v>
      </c>
      <c r="W14" s="255">
        <v>2.04200121977242E-12</v>
      </c>
      <c r="X14"/>
      <c r="Y14" s="278"/>
      <c r="Z14" s="278"/>
      <c r="AA14" s="278"/>
    </row>
    <row r="15" spans="1:27" ht="12.75">
      <c r="A15" s="286">
        <v>-200</v>
      </c>
      <c r="B15" s="278">
        <v>6.353949597973116E-13</v>
      </c>
      <c r="C15" s="253">
        <v>7.921160289793476E-13</v>
      </c>
      <c r="D15" s="253">
        <v>1.0169920352656798E-12</v>
      </c>
      <c r="E15" s="253">
        <v>1.3521093846017686E-12</v>
      </c>
      <c r="F15" s="253">
        <v>1.872916187991079E-12</v>
      </c>
      <c r="G15" s="253">
        <v>2.721558586720725E-12</v>
      </c>
      <c r="H15" s="253">
        <v>4.198615072805857E-12</v>
      </c>
      <c r="I15" s="253">
        <v>7.183816211007569E-12</v>
      </c>
      <c r="J15" s="253">
        <v>1.5754632753563647E-11</v>
      </c>
      <c r="K15" s="253">
        <v>4.845866777189643E-11</v>
      </c>
      <c r="L15" s="253">
        <v>1.0421480817727952E-10</v>
      </c>
      <c r="M15" s="253">
        <v>2.412043520151574E-11</v>
      </c>
      <c r="N15" s="253">
        <v>1.3624504143847264E-11</v>
      </c>
      <c r="O15" s="253">
        <v>9.280578943412481E-12</v>
      </c>
      <c r="P15" s="253">
        <v>6.516307417971573E-12</v>
      </c>
      <c r="Q15" s="253">
        <v>5.013649665056015E-12</v>
      </c>
      <c r="R15" s="253">
        <v>4.0632196030737085E-12</v>
      </c>
      <c r="S15" s="253">
        <v>3.4020580379286147E-12</v>
      </c>
      <c r="T15" s="253">
        <v>2.896974153482735E-12</v>
      </c>
      <c r="U15" s="253">
        <v>2.4895670556484393E-12</v>
      </c>
      <c r="V15" s="253">
        <v>2.1540185475889173E-12</v>
      </c>
      <c r="W15" s="255">
        <v>1.875795233112781E-12</v>
      </c>
      <c r="X15"/>
      <c r="Y15" s="278"/>
      <c r="Z15" s="278"/>
      <c r="AA15" s="278"/>
    </row>
    <row r="16" spans="1:27" ht="12.75">
      <c r="A16" s="286">
        <v>-300</v>
      </c>
      <c r="B16" s="278">
        <v>8.400515593087589E-13</v>
      </c>
      <c r="C16" s="253">
        <v>1.0579341312064521E-12</v>
      </c>
      <c r="D16" s="253">
        <v>1.3576718765903097E-12</v>
      </c>
      <c r="E16" s="253">
        <v>1.7775433486043016E-12</v>
      </c>
      <c r="F16" s="253">
        <v>2.3895768527509925E-12</v>
      </c>
      <c r="G16" s="253">
        <v>3.3906927778737353E-12</v>
      </c>
      <c r="H16" s="253">
        <v>5.4865285607372765E-12</v>
      </c>
      <c r="I16" s="253">
        <v>1.0864604069701366E-11</v>
      </c>
      <c r="J16" s="253">
        <v>2.137999911057753E-11</v>
      </c>
      <c r="K16" s="253">
        <v>3.263892416471949E-11</v>
      </c>
      <c r="L16" s="253">
        <v>3.7146268595902225E-11</v>
      </c>
      <c r="M16" s="253">
        <v>1.1377338208704446E-11</v>
      </c>
      <c r="N16" s="253">
        <v>6.421057906768763E-12</v>
      </c>
      <c r="O16" s="253">
        <v>5.495920681134202E-12</v>
      </c>
      <c r="P16" s="253">
        <v>4.361693914473604E-12</v>
      </c>
      <c r="Q16" s="253">
        <v>3.34599291412086E-12</v>
      </c>
      <c r="R16" s="253">
        <v>2.6500684836648286E-12</v>
      </c>
      <c r="S16" s="253">
        <v>2.217048983200716E-12</v>
      </c>
      <c r="T16" s="253">
        <v>1.9369397203905985E-12</v>
      </c>
      <c r="U16" s="253">
        <v>1.7394130693850333E-12</v>
      </c>
      <c r="V16" s="253">
        <v>1.5840619649716015E-12</v>
      </c>
      <c r="W16" s="255">
        <v>1.4510644737401064E-12</v>
      </c>
      <c r="X16"/>
      <c r="Y16" s="278"/>
      <c r="Z16" s="278"/>
      <c r="AA16" s="278"/>
    </row>
    <row r="17" spans="1:27" ht="12.75">
      <c r="A17" s="286">
        <v>-400</v>
      </c>
      <c r="B17" s="278">
        <v>1.0137568186519568E-12</v>
      </c>
      <c r="C17" s="253">
        <v>1.2419747033993558E-12</v>
      </c>
      <c r="D17" s="253">
        <v>1.5482494377857358E-12</v>
      </c>
      <c r="E17" s="253">
        <v>2.0064863138762793E-12</v>
      </c>
      <c r="F17" s="253">
        <v>2.8295188781525243E-12</v>
      </c>
      <c r="G17" s="253">
        <v>4.537029689834687E-12</v>
      </c>
      <c r="H17" s="253">
        <v>7.840526760605985E-12</v>
      </c>
      <c r="I17" s="253">
        <v>1.2229713393684268E-11</v>
      </c>
      <c r="J17" s="253">
        <v>1.6137161188616112E-11</v>
      </c>
      <c r="K17" s="253">
        <v>2.1711385826730752E-11</v>
      </c>
      <c r="L17" s="253">
        <v>1.681556183561473E-11</v>
      </c>
      <c r="M17" s="253">
        <v>6.639725338448554E-12</v>
      </c>
      <c r="N17" s="253">
        <v>3.865819092582113E-12</v>
      </c>
      <c r="O17" s="253">
        <v>3.2549804016643477E-12</v>
      </c>
      <c r="P17" s="253">
        <v>3.044305695577435E-12</v>
      </c>
      <c r="Q17" s="253">
        <v>2.5807721927588066E-12</v>
      </c>
      <c r="R17" s="253">
        <v>2.1264500442588755E-12</v>
      </c>
      <c r="S17" s="253">
        <v>1.7522428358565846E-12</v>
      </c>
      <c r="T17" s="253">
        <v>1.4793786419746013E-12</v>
      </c>
      <c r="U17" s="253">
        <v>1.2882605978443951E-12</v>
      </c>
      <c r="V17" s="253">
        <v>1.1556331643340573E-12</v>
      </c>
      <c r="W17" s="255">
        <v>1.0612848327202766E-12</v>
      </c>
      <c r="X17"/>
      <c r="Y17" s="278"/>
      <c r="Z17" s="278"/>
      <c r="AA17" s="278"/>
    </row>
    <row r="18" spans="1:27" ht="12.75">
      <c r="A18" s="286">
        <v>-500</v>
      </c>
      <c r="B18" s="278">
        <v>1.0955269840321436E-12</v>
      </c>
      <c r="C18" s="253">
        <v>1.345391681263811E-12</v>
      </c>
      <c r="D18" s="253">
        <v>1.7534296281577035E-12</v>
      </c>
      <c r="E18" s="253">
        <v>2.4958670201419467E-12</v>
      </c>
      <c r="F18" s="253">
        <v>3.831098477664914E-12</v>
      </c>
      <c r="G18" s="253">
        <v>5.8487696397806134E-12</v>
      </c>
      <c r="H18" s="253">
        <v>8.035947123549937E-12</v>
      </c>
      <c r="I18" s="253">
        <v>9.863799405893683E-12</v>
      </c>
      <c r="J18" s="253">
        <v>1.2542721432491377E-11</v>
      </c>
      <c r="K18" s="253">
        <v>1.425355799534444E-11</v>
      </c>
      <c r="L18" s="253">
        <v>9.187078136416792E-12</v>
      </c>
      <c r="M18" s="253">
        <v>4.397514127263815E-12</v>
      </c>
      <c r="N18" s="253">
        <v>2.82985288811894E-12</v>
      </c>
      <c r="O18" s="253">
        <v>2.121835353886658E-12</v>
      </c>
      <c r="P18" s="253">
        <v>2.0756724241728464E-12</v>
      </c>
      <c r="Q18" s="253">
        <v>1.9581609804459006E-12</v>
      </c>
      <c r="R18" s="253">
        <v>1.7260585126682824E-12</v>
      </c>
      <c r="S18" s="253">
        <v>1.4889233085374292E-12</v>
      </c>
      <c r="T18" s="253">
        <v>1.2742448360855349E-12</v>
      </c>
      <c r="U18" s="253">
        <v>1.09916949679662E-12</v>
      </c>
      <c r="V18" s="253">
        <v>9.62962400672053E-13</v>
      </c>
      <c r="W18" s="255">
        <v>8.598319195525244E-13</v>
      </c>
      <c r="X18"/>
      <c r="Y18" s="278"/>
      <c r="Z18" s="278"/>
      <c r="AA18" s="278"/>
    </row>
    <row r="19" spans="1:27" ht="12.75">
      <c r="A19" s="286">
        <v>-600</v>
      </c>
      <c r="B19" s="278">
        <v>1.2083503319177833E-12</v>
      </c>
      <c r="C19" s="253">
        <v>1.5956030962886744E-12</v>
      </c>
      <c r="D19" s="253">
        <v>2.24645671252081E-12</v>
      </c>
      <c r="E19" s="253">
        <v>3.2464676530702564E-12</v>
      </c>
      <c r="F19" s="253">
        <v>4.5172640409991545E-12</v>
      </c>
      <c r="G19" s="253">
        <v>5.752633204261936E-12</v>
      </c>
      <c r="H19" s="253">
        <v>6.7635740547267874E-12</v>
      </c>
      <c r="I19" s="253">
        <v>8.109693202983229E-12</v>
      </c>
      <c r="J19" s="253">
        <v>9.793876517731904E-12</v>
      </c>
      <c r="K19" s="253">
        <v>9.589885023398817E-12</v>
      </c>
      <c r="L19" s="253">
        <v>5.6982305521455045E-12</v>
      </c>
      <c r="M19" s="253">
        <v>3.1503211255075634E-12</v>
      </c>
      <c r="N19" s="253">
        <v>2.186640861027559E-12</v>
      </c>
      <c r="O19" s="253">
        <v>1.596842104094092E-12</v>
      </c>
      <c r="P19" s="253">
        <v>1.4530905117929727E-12</v>
      </c>
      <c r="Q19" s="253">
        <v>1.4665334407952224E-12</v>
      </c>
      <c r="R19" s="253">
        <v>1.3793287043362526E-12</v>
      </c>
      <c r="S19" s="253">
        <v>1.2477244128608959E-12</v>
      </c>
      <c r="T19" s="253">
        <v>1.1097033809860376E-12</v>
      </c>
      <c r="U19" s="253">
        <v>9.769745412731418E-13</v>
      </c>
      <c r="V19" s="253">
        <v>8.614271618185416E-13</v>
      </c>
      <c r="W19" s="255">
        <v>7.650962148045378E-13</v>
      </c>
      <c r="X19"/>
      <c r="Y19" s="278"/>
      <c r="Z19" s="278"/>
      <c r="AA19" s="278"/>
    </row>
    <row r="20" spans="1:27" ht="12.75">
      <c r="A20" s="286">
        <v>-700</v>
      </c>
      <c r="B20" s="278">
        <v>1.480652243745406E-12</v>
      </c>
      <c r="C20" s="253">
        <v>2.0277871994449123E-12</v>
      </c>
      <c r="D20" s="253">
        <v>2.7654104067662597E-12</v>
      </c>
      <c r="E20" s="253">
        <v>3.5994023441905606E-12</v>
      </c>
      <c r="F20" s="253">
        <v>4.362666426350891E-12</v>
      </c>
      <c r="G20" s="253">
        <v>4.9834966153088885E-12</v>
      </c>
      <c r="H20" s="253">
        <v>5.73370381578479E-12</v>
      </c>
      <c r="I20" s="253">
        <v>6.863942731941249E-12</v>
      </c>
      <c r="J20" s="253">
        <v>7.545254392036312E-12</v>
      </c>
      <c r="K20" s="253">
        <v>6.681705023169575E-12</v>
      </c>
      <c r="L20" s="253">
        <v>3.877508579208416E-12</v>
      </c>
      <c r="M20" s="253">
        <v>2.3849890610048833E-12</v>
      </c>
      <c r="N20" s="253">
        <v>1.7461954820799796E-12</v>
      </c>
      <c r="O20" s="253">
        <v>1.3122382566885318E-12</v>
      </c>
      <c r="P20" s="253">
        <v>1.0900711124280493E-12</v>
      </c>
      <c r="Q20" s="253">
        <v>1.0977172743445813E-12</v>
      </c>
      <c r="R20" s="253">
        <v>1.0980536779332051E-12</v>
      </c>
      <c r="S20" s="253">
        <v>1.0326956690287994E-12</v>
      </c>
      <c r="T20" s="253">
        <v>9.51425371687372E-13</v>
      </c>
      <c r="U20" s="253">
        <v>8.647133116332932E-13</v>
      </c>
      <c r="V20" s="253">
        <v>7.772897946710227E-13</v>
      </c>
      <c r="W20" s="255">
        <v>6.97797828112196E-13</v>
      </c>
      <c r="X20"/>
      <c r="Y20" s="278"/>
      <c r="Z20" s="278"/>
      <c r="AA20" s="278"/>
    </row>
    <row r="21" spans="1:27" ht="12.75">
      <c r="A21" s="286">
        <v>-800</v>
      </c>
      <c r="B21" s="278">
        <v>1.8290524013469618E-12</v>
      </c>
      <c r="C21" s="253">
        <v>2.3744221436156737E-12</v>
      </c>
      <c r="D21" s="253">
        <v>2.9442656656867584E-12</v>
      </c>
      <c r="E21" s="253">
        <v>3.4483182868532157E-12</v>
      </c>
      <c r="F21" s="253">
        <v>3.858345001635214E-12</v>
      </c>
      <c r="G21" s="253">
        <v>4.31623568974584E-12</v>
      </c>
      <c r="H21" s="253">
        <v>5.0322538000594405E-12</v>
      </c>
      <c r="I21" s="253">
        <v>5.747702932712707E-12</v>
      </c>
      <c r="J21" s="253">
        <v>5.847821339591626E-12</v>
      </c>
      <c r="K21" s="253">
        <v>4.806801365450439E-12</v>
      </c>
      <c r="L21" s="253">
        <v>2.816989871907134E-12</v>
      </c>
      <c r="M21" s="253">
        <v>1.8786324286343374E-12</v>
      </c>
      <c r="N21" s="253">
        <v>1.4317441641690454E-12</v>
      </c>
      <c r="O21" s="253">
        <v>1.1136742201239662E-12</v>
      </c>
      <c r="P21" s="253">
        <v>8.935878586933394E-13</v>
      </c>
      <c r="Q21" s="253">
        <v>8.386151176048399E-13</v>
      </c>
      <c r="R21" s="253">
        <v>8.690603287289416E-13</v>
      </c>
      <c r="S21" s="253">
        <v>8.563176358594824E-13</v>
      </c>
      <c r="T21" s="253">
        <v>8.075971336173789E-13</v>
      </c>
      <c r="U21" s="253">
        <v>7.542104682610183E-13</v>
      </c>
      <c r="V21" s="253">
        <v>6.965879098572042E-13</v>
      </c>
      <c r="W21" s="255">
        <v>6.361215207280662E-13</v>
      </c>
      <c r="X21"/>
      <c r="Y21" s="278"/>
      <c r="Z21" s="278"/>
      <c r="AA21" s="278"/>
    </row>
    <row r="22" spans="1:27" ht="12.75">
      <c r="A22" s="286">
        <v>-900</v>
      </c>
      <c r="B22" s="278">
        <v>2.0575178868901368E-12</v>
      </c>
      <c r="C22" s="253">
        <v>2.461216632330317E-12</v>
      </c>
      <c r="D22" s="253">
        <v>2.8115685563970137E-12</v>
      </c>
      <c r="E22" s="253">
        <v>3.09733273361223E-12</v>
      </c>
      <c r="F22" s="253">
        <v>3.3975362112115385E-12</v>
      </c>
      <c r="G22" s="253">
        <v>3.856873767339643E-12</v>
      </c>
      <c r="H22" s="253">
        <v>4.42859432102052E-12</v>
      </c>
      <c r="I22" s="253">
        <v>4.768340608353282E-12</v>
      </c>
      <c r="J22" s="253">
        <v>4.592662756032894E-12</v>
      </c>
      <c r="K22" s="253">
        <v>3.563884559382752E-12</v>
      </c>
      <c r="L22" s="253">
        <v>2.1482312981885104E-12</v>
      </c>
      <c r="M22" s="253">
        <v>1.5250035100249733E-12</v>
      </c>
      <c r="N22" s="253">
        <v>1.1996475120505942E-12</v>
      </c>
      <c r="O22" s="253">
        <v>9.59141218594886E-13</v>
      </c>
      <c r="P22" s="253">
        <v>7.738392881724276E-13</v>
      </c>
      <c r="Q22" s="253">
        <v>6.780126258419044E-13</v>
      </c>
      <c r="R22" s="253">
        <v>6.85727639383853E-13</v>
      </c>
      <c r="S22" s="253">
        <v>7.074987101572118E-13</v>
      </c>
      <c r="T22" s="253">
        <v>6.889518200202709E-13</v>
      </c>
      <c r="U22" s="253">
        <v>6.524641166015542E-13</v>
      </c>
      <c r="V22" s="253">
        <v>6.157414388293136E-13</v>
      </c>
      <c r="W22" s="255">
        <v>5.757705274225827E-13</v>
      </c>
      <c r="X22"/>
      <c r="Y22" s="278"/>
      <c r="Z22" s="278"/>
      <c r="AA22" s="278"/>
    </row>
    <row r="23" spans="1:27" ht="12.75">
      <c r="A23" s="286">
        <v>-1000</v>
      </c>
      <c r="B23" s="278">
        <v>2.094755675958463E-12</v>
      </c>
      <c r="C23" s="253">
        <v>2.3482907720343216E-12</v>
      </c>
      <c r="D23" s="253">
        <v>2.555912269909761E-12</v>
      </c>
      <c r="E23" s="253">
        <v>2.764016319385803E-12</v>
      </c>
      <c r="F23" s="253">
        <v>3.068208686620833E-12</v>
      </c>
      <c r="G23" s="253">
        <v>3.4898931663158076E-12</v>
      </c>
      <c r="H23" s="253">
        <v>3.859015939369034E-12</v>
      </c>
      <c r="I23" s="253">
        <v>3.9582803123200355E-12</v>
      </c>
      <c r="J23" s="253">
        <v>3.654642581449451E-12</v>
      </c>
      <c r="K23" s="253">
        <v>2.717717716081673E-12</v>
      </c>
      <c r="L23" s="253">
        <v>1.6998461964096198E-12</v>
      </c>
      <c r="M23" s="253">
        <v>1.2675122908144047E-12</v>
      </c>
      <c r="N23" s="253">
        <v>1.0231590597167256E-12</v>
      </c>
      <c r="O23" s="253">
        <v>8.349890336469999E-13</v>
      </c>
      <c r="P23" s="253">
        <v>6.868442035686984E-13</v>
      </c>
      <c r="Q23" s="253">
        <v>5.81494791015057E-13</v>
      </c>
      <c r="R23" s="253">
        <v>5.546829506953595E-13</v>
      </c>
      <c r="S23" s="253">
        <v>5.779155276819663E-13</v>
      </c>
      <c r="T23" s="253">
        <v>5.87819445826717E-13</v>
      </c>
      <c r="U23" s="253">
        <v>5.681930261971224E-13</v>
      </c>
      <c r="V23" s="253">
        <v>5.405823799585365E-13</v>
      </c>
      <c r="W23" s="255">
        <v>5.143971389376113E-13</v>
      </c>
      <c r="X23"/>
      <c r="Y23" s="278"/>
      <c r="Z23" s="278"/>
      <c r="AA23" s="278"/>
    </row>
    <row r="24" spans="1:27" ht="12.75">
      <c r="A24" s="287">
        <v>-1100</v>
      </c>
      <c r="B24" s="258">
        <v>1.9993974066805334E-12</v>
      </c>
      <c r="C24" s="258">
        <v>2.15529730364836E-12</v>
      </c>
      <c r="D24" s="258">
        <v>2.30602556265975E-12</v>
      </c>
      <c r="E24" s="258">
        <v>2.5147344829610745E-12</v>
      </c>
      <c r="F24" s="258">
        <v>2.8190331982472735E-12</v>
      </c>
      <c r="G24" s="258">
        <v>3.1445826178821163E-12</v>
      </c>
      <c r="H24" s="258">
        <v>3.339551343666691E-12</v>
      </c>
      <c r="I24" s="258">
        <v>3.306425952083404E-12</v>
      </c>
      <c r="J24" s="258">
        <v>2.942686105371884E-12</v>
      </c>
      <c r="K24" s="258">
        <v>2.1264319415453443E-12</v>
      </c>
      <c r="L24" s="258">
        <v>1.384346781504193E-12</v>
      </c>
      <c r="M24" s="258">
        <v>1.0737039424458333E-12</v>
      </c>
      <c r="N24" s="258">
        <v>8.854960954085423E-13</v>
      </c>
      <c r="O24" s="258">
        <v>7.341001179807935E-13</v>
      </c>
      <c r="P24" s="258">
        <v>6.161963208834613E-13</v>
      </c>
      <c r="Q24" s="258">
        <v>5.184132773401702E-13</v>
      </c>
      <c r="R24" s="258">
        <v>4.691959620592459E-13</v>
      </c>
      <c r="S24" s="258">
        <v>4.738806942227814E-13</v>
      </c>
      <c r="T24" s="258">
        <v>4.954154264386625E-13</v>
      </c>
      <c r="U24" s="258">
        <v>4.965726510828605E-13</v>
      </c>
      <c r="V24" s="258">
        <v>4.78126651156164E-13</v>
      </c>
      <c r="W24" s="259">
        <v>4.569532247637282E-13</v>
      </c>
      <c r="X24"/>
      <c r="Y24" s="278"/>
      <c r="Z24" s="278"/>
      <c r="AA24" s="278"/>
    </row>
    <row r="25" spans="1:24" ht="13.5" thickBot="1">
      <c r="A25"/>
      <c r="B25"/>
      <c r="C25"/>
      <c r="D25"/>
      <c r="E25"/>
      <c r="F25"/>
      <c r="G25"/>
      <c r="H25"/>
      <c r="I25"/>
      <c r="J25"/>
      <c r="K25"/>
      <c r="L25"/>
      <c r="M25"/>
      <c r="N25"/>
      <c r="O25"/>
      <c r="P25"/>
      <c r="Q25"/>
      <c r="R25"/>
      <c r="S25"/>
      <c r="T25"/>
      <c r="U25"/>
      <c r="V25"/>
      <c r="W25"/>
      <c r="X25"/>
    </row>
    <row r="26" spans="2:15" ht="13.5" thickBot="1">
      <c r="B26" s="72"/>
      <c r="C26" t="s">
        <v>349</v>
      </c>
      <c r="N26" s="72"/>
      <c r="O26" t="s">
        <v>349</v>
      </c>
    </row>
    <row r="27" spans="3:15" ht="13.5" thickBot="1">
      <c r="C27"/>
      <c r="O27"/>
    </row>
    <row r="28" spans="2:15" ht="13.5" thickBot="1">
      <c r="B28" s="245"/>
      <c r="C28" t="s">
        <v>350</v>
      </c>
      <c r="N28" s="245"/>
      <c r="O28" t="s">
        <v>350</v>
      </c>
    </row>
  </sheetData>
  <sheetProtection/>
  <printOptions horizontalCentered="1"/>
  <pageMargins left="0.75" right="0.75" top="1" bottom="1" header="0.5" footer="0.5"/>
  <pageSetup firstPageNumber="48" useFirstPageNumber="1" fitToWidth="2" fitToHeight="1" horizontalDpi="400" verticalDpi="400" orientation="landscape" scale="76" r:id="rId2"/>
  <headerFooter alignWithMargins="0">
    <oddHeader>&amp;C&amp;"Arial,Bold"&amp;12Table A-35
Calculated Maximum Individual Cancer Risk
Los Angeles Terminal Modifications</oddHeader>
    <oddFooter>&amp;L&amp;6&amp;F&amp;A&amp;CA-&amp;P</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W28"/>
  <sheetViews>
    <sheetView zoomScalePageLayoutView="0" workbookViewId="0" topLeftCell="I1">
      <selection activeCell="A1" sqref="A1:W24"/>
    </sheetView>
  </sheetViews>
  <sheetFormatPr defaultColWidth="9.140625" defaultRowHeight="12.75"/>
  <cols>
    <col min="1" max="1" width="15.140625" style="0" customWidth="1"/>
    <col min="2" max="24" width="12.421875" style="0" bestFit="1" customWidth="1"/>
  </cols>
  <sheetData>
    <row r="1" spans="1:23" ht="48" customHeight="1">
      <c r="A1" s="306" t="s">
        <v>367</v>
      </c>
      <c r="B1" s="295" t="s">
        <v>361</v>
      </c>
      <c r="C1" s="247"/>
      <c r="D1" s="247"/>
      <c r="E1" s="247"/>
      <c r="F1" s="247"/>
      <c r="G1" s="247"/>
      <c r="H1" s="247"/>
      <c r="I1" s="247"/>
      <c r="J1" s="247"/>
      <c r="K1" s="247"/>
      <c r="L1" s="247"/>
      <c r="M1" s="247"/>
      <c r="N1" s="247"/>
      <c r="O1" s="247"/>
      <c r="P1" s="247"/>
      <c r="Q1" s="247"/>
      <c r="R1" s="247"/>
      <c r="S1" s="247"/>
      <c r="T1" s="247"/>
      <c r="U1" s="247"/>
      <c r="V1" s="247"/>
      <c r="W1" s="248"/>
    </row>
    <row r="2" spans="1:23" ht="12.75">
      <c r="A2" s="272" t="s">
        <v>362</v>
      </c>
      <c r="B2" s="296">
        <v>-1100</v>
      </c>
      <c r="C2" s="297">
        <v>-1000</v>
      </c>
      <c r="D2" s="297">
        <v>-900</v>
      </c>
      <c r="E2" s="297">
        <v>-800</v>
      </c>
      <c r="F2" s="297">
        <v>-700</v>
      </c>
      <c r="G2" s="297">
        <v>-600</v>
      </c>
      <c r="H2" s="297">
        <v>-500</v>
      </c>
      <c r="I2" s="297">
        <v>-400</v>
      </c>
      <c r="J2" s="297">
        <v>-300</v>
      </c>
      <c r="K2" s="297">
        <v>-200</v>
      </c>
      <c r="L2" s="297">
        <v>-100</v>
      </c>
      <c r="M2" s="297">
        <v>0</v>
      </c>
      <c r="N2" s="297">
        <v>100</v>
      </c>
      <c r="O2" s="297">
        <v>200</v>
      </c>
      <c r="P2" s="297">
        <v>300</v>
      </c>
      <c r="Q2" s="297">
        <v>400</v>
      </c>
      <c r="R2" s="297">
        <v>500</v>
      </c>
      <c r="S2" s="297">
        <v>600</v>
      </c>
      <c r="T2" s="297">
        <v>700</v>
      </c>
      <c r="U2" s="297">
        <v>800</v>
      </c>
      <c r="V2" s="297">
        <v>900</v>
      </c>
      <c r="W2" s="297">
        <v>1000</v>
      </c>
    </row>
    <row r="3" spans="1:23" ht="12.75">
      <c r="A3" s="285">
        <v>1000</v>
      </c>
      <c r="B3" s="250">
        <v>7.863091440765264E-11</v>
      </c>
      <c r="C3" s="250">
        <v>8.768909073574442E-11</v>
      </c>
      <c r="D3" s="250">
        <v>9.509895398411011E-11</v>
      </c>
      <c r="E3" s="250">
        <v>1.0120008693567406E-10</v>
      </c>
      <c r="F3" s="250">
        <v>1.2294277870934639E-10</v>
      </c>
      <c r="G3" s="250">
        <v>1.6094233330912503E-10</v>
      </c>
      <c r="H3" s="250">
        <v>1.611887259141933E-10</v>
      </c>
      <c r="I3" s="250">
        <v>1.3209030225866598E-10</v>
      </c>
      <c r="J3" s="250">
        <v>1.5856515121410722E-10</v>
      </c>
      <c r="K3" s="250">
        <v>2.552253981128882E-10</v>
      </c>
      <c r="L3" s="250">
        <v>3.025925471342279E-10</v>
      </c>
      <c r="M3" s="250">
        <v>3.085222951579841E-10</v>
      </c>
      <c r="N3" s="250">
        <v>2.6710413599021057E-10</v>
      </c>
      <c r="O3" s="250">
        <v>2.4567365634826013E-10</v>
      </c>
      <c r="P3" s="250">
        <v>2.0562779172110418E-10</v>
      </c>
      <c r="Q3" s="250">
        <v>2.1675885035069612E-10</v>
      </c>
      <c r="R3" s="250">
        <v>2.1163197410925434E-10</v>
      </c>
      <c r="S3" s="250">
        <v>1.711465231432959E-10</v>
      </c>
      <c r="T3" s="250">
        <v>1.3744131245641983E-10</v>
      </c>
      <c r="U3" s="250">
        <v>1.0977631502698031E-10</v>
      </c>
      <c r="V3" s="250">
        <v>9.15721207919199E-11</v>
      </c>
      <c r="W3" s="252">
        <v>8.578125098713865E-11</v>
      </c>
    </row>
    <row r="4" spans="1:23" ht="12.75">
      <c r="A4" s="286">
        <v>900</v>
      </c>
      <c r="B4" s="278">
        <v>8.66894709146968E-11</v>
      </c>
      <c r="C4" s="253">
        <v>9.013142138028864E-11</v>
      </c>
      <c r="D4" s="253">
        <v>1.0226399215508729E-10</v>
      </c>
      <c r="E4" s="253">
        <v>1.120138989229806E-10</v>
      </c>
      <c r="F4" s="253">
        <v>1.2219359726678547E-10</v>
      </c>
      <c r="G4" s="253">
        <v>1.605941842646734E-10</v>
      </c>
      <c r="H4" s="253">
        <v>1.9508557949663584E-10</v>
      </c>
      <c r="I4" s="253">
        <v>1.6908248550528597E-10</v>
      </c>
      <c r="J4" s="253">
        <v>1.6882808408957573E-10</v>
      </c>
      <c r="K4" s="253">
        <v>2.7520364817064915E-10</v>
      </c>
      <c r="L4" s="253">
        <v>3.5636496046491476E-10</v>
      </c>
      <c r="M4" s="253">
        <v>3.6220364925026415E-10</v>
      </c>
      <c r="N4" s="253">
        <v>3.1436404977969304E-10</v>
      </c>
      <c r="O4" s="253">
        <v>2.6917689632963893E-10</v>
      </c>
      <c r="P4" s="253">
        <v>2.398310206669849E-10</v>
      </c>
      <c r="Q4" s="253">
        <v>2.643569185371443E-10</v>
      </c>
      <c r="R4" s="253">
        <v>2.1028755801056874E-10</v>
      </c>
      <c r="S4" s="253">
        <v>1.751457125371952E-10</v>
      </c>
      <c r="T4" s="253">
        <v>1.3606896677301115E-10</v>
      </c>
      <c r="U4" s="253">
        <v>1.0648531612374499E-10</v>
      </c>
      <c r="V4" s="253">
        <v>1.0023576040621328E-10</v>
      </c>
      <c r="W4" s="255">
        <v>1.205738822453843E-10</v>
      </c>
    </row>
    <row r="5" spans="1:23" ht="12.75">
      <c r="A5" s="286">
        <v>800</v>
      </c>
      <c r="B5" s="278">
        <v>9.339335335474715E-11</v>
      </c>
      <c r="C5" s="253">
        <v>1.0027380902903173E-10</v>
      </c>
      <c r="D5" s="253">
        <v>1.0485697093566047E-10</v>
      </c>
      <c r="E5" s="253">
        <v>1.214306447984542E-10</v>
      </c>
      <c r="F5" s="253">
        <v>1.3444003600057683E-10</v>
      </c>
      <c r="G5" s="253">
        <v>1.6047273251116036E-10</v>
      </c>
      <c r="H5" s="253">
        <v>2.1553915037493246E-10</v>
      </c>
      <c r="I5" s="253">
        <v>2.2205103021904346E-10</v>
      </c>
      <c r="J5" s="253">
        <v>1.9066679174742343E-10</v>
      </c>
      <c r="K5" s="253">
        <v>2.961607129921433E-10</v>
      </c>
      <c r="L5" s="253">
        <v>4.25221331332006E-10</v>
      </c>
      <c r="M5" s="253">
        <v>4.3373702625972336E-10</v>
      </c>
      <c r="N5" s="253">
        <v>3.736082918874408E-10</v>
      </c>
      <c r="O5" s="253">
        <v>3.052885189309698E-10</v>
      </c>
      <c r="P5" s="253">
        <v>2.887669664209299E-10</v>
      </c>
      <c r="Q5" s="253">
        <v>2.9687936151323284E-10</v>
      </c>
      <c r="R5" s="253">
        <v>2.307966910832383E-10</v>
      </c>
      <c r="S5" s="253">
        <v>1.721787707546723E-10</v>
      </c>
      <c r="T5" s="253">
        <v>1.2806327617603786E-10</v>
      </c>
      <c r="U5" s="253">
        <v>1.2007549592610635E-10</v>
      </c>
      <c r="V5" s="253">
        <v>1.4581014102852453E-10</v>
      </c>
      <c r="W5" s="255">
        <v>1.5248466996910976E-10</v>
      </c>
    </row>
    <row r="6" spans="1:23" ht="12.75">
      <c r="A6" s="286">
        <v>700</v>
      </c>
      <c r="B6" s="278">
        <v>9.807860918312823E-11</v>
      </c>
      <c r="C6" s="253">
        <v>1.108703156320755E-10</v>
      </c>
      <c r="D6" s="253">
        <v>1.1834699907755096E-10</v>
      </c>
      <c r="E6" s="253">
        <v>1.2851316677130336E-10</v>
      </c>
      <c r="F6" s="253">
        <v>1.472477692360521E-10</v>
      </c>
      <c r="G6" s="253">
        <v>1.6400991588340415E-10</v>
      </c>
      <c r="H6" s="253">
        <v>2.1519368326901945E-10</v>
      </c>
      <c r="I6" s="253">
        <v>2.805754104601255E-10</v>
      </c>
      <c r="J6" s="253">
        <v>2.431667690699604E-10</v>
      </c>
      <c r="K6" s="253">
        <v>3.1863415229001845E-10</v>
      </c>
      <c r="L6" s="253">
        <v>5.143514712359297E-10</v>
      </c>
      <c r="M6" s="253">
        <v>5.324451586554259E-10</v>
      </c>
      <c r="N6" s="253">
        <v>4.576075225936964E-10</v>
      </c>
      <c r="O6" s="253">
        <v>3.673861471399685E-10</v>
      </c>
      <c r="P6" s="253">
        <v>3.866999406947075E-10</v>
      </c>
      <c r="Q6" s="253">
        <v>2.927202243990547E-10</v>
      </c>
      <c r="R6" s="253">
        <v>2.2721661065700445E-10</v>
      </c>
      <c r="S6" s="253">
        <v>1.6199475012721008E-10</v>
      </c>
      <c r="T6" s="253">
        <v>1.47590439378787E-10</v>
      </c>
      <c r="U6" s="253">
        <v>1.806019941773583E-10</v>
      </c>
      <c r="V6" s="253">
        <v>1.812588095172111E-10</v>
      </c>
      <c r="W6" s="255">
        <v>1.473779227450841E-10</v>
      </c>
    </row>
    <row r="7" spans="1:23" ht="12.75">
      <c r="A7" s="286">
        <v>600</v>
      </c>
      <c r="B7" s="278">
        <v>9.70405558170615E-11</v>
      </c>
      <c r="C7" s="253">
        <v>1.1053889077446309E-10</v>
      </c>
      <c r="D7" s="253">
        <v>1.3319123236365204E-10</v>
      </c>
      <c r="E7" s="253">
        <v>1.428917018085972E-10</v>
      </c>
      <c r="F7" s="253">
        <v>1.6242095791490875E-10</v>
      </c>
      <c r="G7" s="253">
        <v>1.8862685836828297E-10</v>
      </c>
      <c r="H7" s="253">
        <v>2.1830528931404492E-10</v>
      </c>
      <c r="I7" s="253">
        <v>3.087642999671829E-10</v>
      </c>
      <c r="J7" s="253">
        <v>3.391253615774794E-10</v>
      </c>
      <c r="K7" s="253">
        <v>3.436067965188062E-10</v>
      </c>
      <c r="L7" s="253">
        <v>6.288436956929216E-10</v>
      </c>
      <c r="M7" s="253">
        <v>6.74689828806551E-10</v>
      </c>
      <c r="N7" s="253">
        <v>5.691838357764098E-10</v>
      </c>
      <c r="O7" s="253">
        <v>4.567886848435456E-10</v>
      </c>
      <c r="P7" s="253">
        <v>4.6223807260535535E-10</v>
      </c>
      <c r="Q7" s="253">
        <v>3.2489918293961564E-10</v>
      </c>
      <c r="R7" s="253">
        <v>2.2130544017916384E-10</v>
      </c>
      <c r="S7" s="253">
        <v>1.87871049313143E-10</v>
      </c>
      <c r="T7" s="253">
        <v>2.302003639507657E-10</v>
      </c>
      <c r="U7" s="253">
        <v>2.1682987145424057E-10</v>
      </c>
      <c r="V7" s="253">
        <v>1.6904497646768264E-10</v>
      </c>
      <c r="W7" s="255">
        <v>1.5787363613275186E-10</v>
      </c>
    </row>
    <row r="8" spans="1:23" ht="12.75">
      <c r="A8" s="286">
        <v>500</v>
      </c>
      <c r="B8" s="278">
        <v>1.044477873727048E-10</v>
      </c>
      <c r="C8" s="253">
        <v>1.168426456728263E-10</v>
      </c>
      <c r="D8" s="253">
        <v>1.3098395405669743E-10</v>
      </c>
      <c r="E8" s="253">
        <v>1.5975606874571837E-10</v>
      </c>
      <c r="F8" s="253">
        <v>1.8343305816776283E-10</v>
      </c>
      <c r="G8" s="253">
        <v>2.127013681904267E-10</v>
      </c>
      <c r="H8" s="253">
        <v>2.516817977072281E-10</v>
      </c>
      <c r="I8" s="253">
        <v>3.3102034783426204E-10</v>
      </c>
      <c r="J8" s="253">
        <v>4.4999472572953646E-10</v>
      </c>
      <c r="K8" s="253">
        <v>4.337938673559009E-10</v>
      </c>
      <c r="L8" s="253">
        <v>7.825399298710114E-10</v>
      </c>
      <c r="M8" s="253">
        <v>8.9157439161198E-10</v>
      </c>
      <c r="N8" s="253">
        <v>7.062548773542307E-10</v>
      </c>
      <c r="O8" s="253">
        <v>6.353727107723037E-10</v>
      </c>
      <c r="P8" s="253">
        <v>4.853596336023111E-10</v>
      </c>
      <c r="Q8" s="253">
        <v>3.2141695362191373E-10</v>
      </c>
      <c r="R8" s="253">
        <v>2.5115764489617316E-10</v>
      </c>
      <c r="S8" s="253">
        <v>3.0534881991324137E-10</v>
      </c>
      <c r="T8" s="253">
        <v>2.6076680499761984E-10</v>
      </c>
      <c r="U8" s="253">
        <v>2.0780354078792086E-10</v>
      </c>
      <c r="V8" s="253">
        <v>2.031678492343038E-10</v>
      </c>
      <c r="W8" s="255">
        <v>1.9108254241145513E-10</v>
      </c>
    </row>
    <row r="9" spans="1:23" ht="12.75">
      <c r="A9" s="286">
        <v>400</v>
      </c>
      <c r="B9" s="278">
        <v>1.2100240866236406E-10</v>
      </c>
      <c r="C9" s="253">
        <v>1.2516424762121945E-10</v>
      </c>
      <c r="D9" s="253">
        <v>1.3876268923532755E-10</v>
      </c>
      <c r="E9" s="253">
        <v>1.7311067755259905E-10</v>
      </c>
      <c r="F9" s="253">
        <v>1.8416374562634573E-10</v>
      </c>
      <c r="G9" s="253">
        <v>2.4817865468859656E-10</v>
      </c>
      <c r="H9" s="253">
        <v>2.9112440963434954E-10</v>
      </c>
      <c r="I9" s="253">
        <v>3.580328501760981E-10</v>
      </c>
      <c r="J9" s="253">
        <v>5.28164689284753E-10</v>
      </c>
      <c r="K9" s="253">
        <v>6.282122473958237E-10</v>
      </c>
      <c r="L9" s="253">
        <v>9.695598389708281E-10</v>
      </c>
      <c r="M9" s="253">
        <v>1.2489976182928856E-09</v>
      </c>
      <c r="N9" s="253">
        <v>9.239487277592294E-10</v>
      </c>
      <c r="O9" s="253">
        <v>8.683014548640292E-10</v>
      </c>
      <c r="P9" s="253">
        <v>5.053968587854082E-10</v>
      </c>
      <c r="Q9" s="253">
        <v>3.5871078580971984E-10</v>
      </c>
      <c r="R9" s="253">
        <v>4.2366668742445915E-10</v>
      </c>
      <c r="S9" s="253">
        <v>3.2425359426897244E-10</v>
      </c>
      <c r="T9" s="253">
        <v>2.848259615695607E-10</v>
      </c>
      <c r="U9" s="253">
        <v>2.6564148164116764E-10</v>
      </c>
      <c r="V9" s="253">
        <v>2.428661313855132E-10</v>
      </c>
      <c r="W9" s="255">
        <v>2.1362372816220264E-10</v>
      </c>
    </row>
    <row r="10" spans="1:23" ht="12.75">
      <c r="A10" s="286">
        <v>300</v>
      </c>
      <c r="B10" s="278">
        <v>1.641397728061006E-10</v>
      </c>
      <c r="C10" s="253">
        <v>1.6396177333002248E-10</v>
      </c>
      <c r="D10" s="253">
        <v>1.8118324994389559E-10</v>
      </c>
      <c r="E10" s="253">
        <v>1.9601543405487444E-10</v>
      </c>
      <c r="F10" s="253">
        <v>1.966633821014457E-10</v>
      </c>
      <c r="G10" s="253">
        <v>2.823880951408957E-10</v>
      </c>
      <c r="H10" s="253">
        <v>3.3204703431834003E-10</v>
      </c>
      <c r="I10" s="253">
        <v>4.367308653323497E-10</v>
      </c>
      <c r="J10" s="253">
        <v>5.744443813482939E-10</v>
      </c>
      <c r="K10" s="253">
        <v>8.61747258478545E-10</v>
      </c>
      <c r="L10" s="253">
        <v>1.2469153583186525E-09</v>
      </c>
      <c r="M10" s="253">
        <v>1.900305500088473E-09</v>
      </c>
      <c r="N10" s="253">
        <v>1.3603403438817044E-09</v>
      </c>
      <c r="O10" s="253">
        <v>9.530545714545597E-10</v>
      </c>
      <c r="P10" s="253">
        <v>5.683912244402958E-10</v>
      </c>
      <c r="Q10" s="253">
        <v>6.204977355519562E-10</v>
      </c>
      <c r="R10" s="253">
        <v>4.5247676032573526E-10</v>
      </c>
      <c r="S10" s="253">
        <v>4.078840175829324E-10</v>
      </c>
      <c r="T10" s="253">
        <v>3.5942053325993127E-10</v>
      </c>
      <c r="U10" s="253">
        <v>2.965502839878203E-10</v>
      </c>
      <c r="V10" s="253">
        <v>2.3535746729613637E-10</v>
      </c>
      <c r="W10" s="255">
        <v>1.9309694194011746E-10</v>
      </c>
    </row>
    <row r="11" spans="1:23" ht="12.75">
      <c r="A11" s="286">
        <v>200</v>
      </c>
      <c r="B11" s="278">
        <v>1.8395194901296342E-10</v>
      </c>
      <c r="C11" s="253">
        <v>2.1024339375227117E-10</v>
      </c>
      <c r="D11" s="253">
        <v>2.4229843449846327E-10</v>
      </c>
      <c r="E11" s="253">
        <v>2.710066137591057E-10</v>
      </c>
      <c r="F11" s="253">
        <v>2.92802319880532E-10</v>
      </c>
      <c r="G11" s="253">
        <v>3.612018142815865E-10</v>
      </c>
      <c r="H11" s="253">
        <v>3.5865526893723215E-10</v>
      </c>
      <c r="I11" s="253">
        <v>5.483484936988013E-10</v>
      </c>
      <c r="J11" s="253">
        <v>7.545157075681487E-10</v>
      </c>
      <c r="K11" s="253">
        <v>1.2903930153024553E-09</v>
      </c>
      <c r="L11" s="253">
        <v>2.161156187198035E-09</v>
      </c>
      <c r="M11" s="253">
        <v>3.3784987575651105E-09</v>
      </c>
      <c r="N11" s="253">
        <v>2.3798410651365477E-09</v>
      </c>
      <c r="O11" s="253">
        <v>1.0660896439033287E-09</v>
      </c>
      <c r="P11" s="253">
        <v>9.762950056214937E-10</v>
      </c>
      <c r="Q11" s="253">
        <v>7.609100546741439E-10</v>
      </c>
      <c r="R11" s="253">
        <v>6.064486273208354E-10</v>
      </c>
      <c r="S11" s="253">
        <v>4.5123467112087504E-10</v>
      </c>
      <c r="T11" s="253">
        <v>3.4101775351253136E-10</v>
      </c>
      <c r="U11" s="253">
        <v>3.064430732180088E-10</v>
      </c>
      <c r="V11" s="253">
        <v>2.8353467137864375E-10</v>
      </c>
      <c r="W11" s="255">
        <v>2.728349432362358E-10</v>
      </c>
    </row>
    <row r="12" spans="1:23" ht="12.75">
      <c r="A12" s="286">
        <v>100</v>
      </c>
      <c r="B12" s="278">
        <v>1.6788754175724272E-10</v>
      </c>
      <c r="C12" s="253">
        <v>1.956928318775476E-10</v>
      </c>
      <c r="D12" s="253">
        <v>2.33546431534378E-10</v>
      </c>
      <c r="E12" s="253">
        <v>2.985084804765421E-10</v>
      </c>
      <c r="F12" s="253">
        <v>3.811814378043564E-10</v>
      </c>
      <c r="G12" s="253">
        <v>4.710272747338759E-10</v>
      </c>
      <c r="H12" s="253">
        <v>5.511902487842214E-10</v>
      </c>
      <c r="I12" s="253">
        <v>8.080401258802613E-10</v>
      </c>
      <c r="J12" s="253">
        <v>1.1515948544442492E-09</v>
      </c>
      <c r="K12" s="253">
        <v>1.6301832791185135E-09</v>
      </c>
      <c r="L12" s="253">
        <v>2.90431309687507E-09</v>
      </c>
      <c r="M12" s="300">
        <v>7.21226286369895E-09</v>
      </c>
      <c r="N12" s="300">
        <v>2.7991433511591226E-09</v>
      </c>
      <c r="O12" s="300">
        <v>2.1187587748056058E-09</v>
      </c>
      <c r="P12" s="253">
        <v>1.2870278487630705E-09</v>
      </c>
      <c r="Q12" s="253">
        <v>9.978765848074777E-10</v>
      </c>
      <c r="R12" s="253">
        <v>7.730610233088802E-10</v>
      </c>
      <c r="S12" s="253">
        <v>6.439386306734498E-10</v>
      </c>
      <c r="T12" s="253">
        <v>5.598576976170621E-10</v>
      </c>
      <c r="U12" s="253">
        <v>4.808777418760167E-10</v>
      </c>
      <c r="V12" s="253">
        <v>4.1107213553674655E-10</v>
      </c>
      <c r="W12" s="255">
        <v>3.5162841627302075E-10</v>
      </c>
    </row>
    <row r="13" spans="1:23" ht="13.5" thickBot="1">
      <c r="A13" s="286">
        <v>0</v>
      </c>
      <c r="B13" s="278">
        <v>1.6873731892051403E-10</v>
      </c>
      <c r="C13" s="253">
        <v>1.9513092596518883E-10</v>
      </c>
      <c r="D13" s="253">
        <v>2.3122161590825048E-10</v>
      </c>
      <c r="E13" s="253">
        <v>2.8254755311276255E-10</v>
      </c>
      <c r="F13" s="253">
        <v>3.5541399296025644E-10</v>
      </c>
      <c r="G13" s="253">
        <v>4.74770358461083E-10</v>
      </c>
      <c r="H13" s="253">
        <v>6.659276326718564E-10</v>
      </c>
      <c r="I13" s="253">
        <v>1.004408073882987E-09</v>
      </c>
      <c r="J13" s="253">
        <v>1.7250646101049027E-09</v>
      </c>
      <c r="K13" s="253">
        <v>2.7110083287045474E-09</v>
      </c>
      <c r="L13" s="253">
        <v>6.980498813441912E-09</v>
      </c>
      <c r="M13" s="300">
        <v>8.717156662398361E-09</v>
      </c>
      <c r="N13" s="300">
        <v>6.5684673875335715E-09</v>
      </c>
      <c r="O13" s="300">
        <v>2.8805982164919246E-09</v>
      </c>
      <c r="P13" s="253">
        <v>1.9753465768166677E-09</v>
      </c>
      <c r="Q13" s="253">
        <v>1.3512150548262877E-09</v>
      </c>
      <c r="R13" s="253">
        <v>9.554736664832828E-10</v>
      </c>
      <c r="S13" s="253">
        <v>7.049277294836376E-10</v>
      </c>
      <c r="T13" s="253">
        <v>5.405988774689793E-10</v>
      </c>
      <c r="U13" s="253">
        <v>4.2828502660121626E-10</v>
      </c>
      <c r="V13" s="253">
        <v>3.4848255385154495E-10</v>
      </c>
      <c r="W13" s="255">
        <v>2.899374218305262E-10</v>
      </c>
    </row>
    <row r="14" spans="1:23" ht="13.5" thickBot="1">
      <c r="A14" s="286">
        <v>-100</v>
      </c>
      <c r="B14" s="278">
        <v>1.6549960447724273E-10</v>
      </c>
      <c r="C14" s="253">
        <v>1.9058597779502682E-10</v>
      </c>
      <c r="D14" s="253">
        <v>2.267019097447199E-10</v>
      </c>
      <c r="E14" s="253">
        <v>2.8266396517100167E-10</v>
      </c>
      <c r="F14" s="253">
        <v>3.667909216588959E-10</v>
      </c>
      <c r="G14" s="253">
        <v>5.156185924430013E-10</v>
      </c>
      <c r="H14" s="253">
        <v>7.725646597920499E-10</v>
      </c>
      <c r="I14" s="253">
        <v>1.230214979953523E-09</v>
      </c>
      <c r="J14" s="253">
        <v>1.937802968588302E-09</v>
      </c>
      <c r="K14" s="253">
        <v>4.289964694210766E-09</v>
      </c>
      <c r="L14" s="256">
        <v>1.9685888036734144E-08</v>
      </c>
      <c r="M14" s="253">
        <v>2.5915363057803852E-08</v>
      </c>
      <c r="N14" s="253">
        <v>9.125871301262556E-09</v>
      </c>
      <c r="O14" s="253">
        <v>3.6968125440077553E-09</v>
      </c>
      <c r="P14" s="257">
        <v>2.1667300660268147E-09</v>
      </c>
      <c r="Q14" s="253">
        <v>1.2986949408786704E-09</v>
      </c>
      <c r="R14" s="253">
        <v>1.0055483805471203E-09</v>
      </c>
      <c r="S14" s="253">
        <v>7.77529223495288E-10</v>
      </c>
      <c r="T14" s="253">
        <v>6.091698886891133E-10</v>
      </c>
      <c r="U14" s="253">
        <v>4.863959062274957E-10</v>
      </c>
      <c r="V14" s="253">
        <v>3.958506748648683E-10</v>
      </c>
      <c r="W14" s="255">
        <v>3.2828667766281437E-10</v>
      </c>
    </row>
    <row r="15" spans="1:23" ht="12.75">
      <c r="A15" s="286">
        <v>-200</v>
      </c>
      <c r="B15" s="278">
        <v>1.8561833671095222E-10</v>
      </c>
      <c r="C15" s="253">
        <v>2.340780018191986E-10</v>
      </c>
      <c r="D15" s="253">
        <v>3.0379212434967846E-10</v>
      </c>
      <c r="E15" s="253">
        <v>4.076500008135681E-10</v>
      </c>
      <c r="F15" s="253">
        <v>5.512523922765642E-10</v>
      </c>
      <c r="G15" s="253">
        <v>7.383839298374789E-10</v>
      </c>
      <c r="H15" s="253">
        <v>9.968079204652924E-10</v>
      </c>
      <c r="I15" s="253">
        <v>1.26392822878504E-09</v>
      </c>
      <c r="J15" s="253">
        <v>2.088891770070086E-09</v>
      </c>
      <c r="K15" s="253">
        <v>4.6777833590841084E-09</v>
      </c>
      <c r="L15" s="253">
        <v>7.99235380497277E-09</v>
      </c>
      <c r="M15" s="253">
        <v>5.0053435967992465E-09</v>
      </c>
      <c r="N15" s="253">
        <v>4.4119576492328535E-09</v>
      </c>
      <c r="O15" s="253">
        <v>2.5555028817442333E-09</v>
      </c>
      <c r="P15" s="253">
        <v>1.4007841322471598E-09</v>
      </c>
      <c r="Q15" s="253">
        <v>1.026737052441322E-09</v>
      </c>
      <c r="R15" s="253">
        <v>7.748937513807605E-10</v>
      </c>
      <c r="S15" s="253">
        <v>7.006338848224028E-10</v>
      </c>
      <c r="T15" s="253">
        <v>5.743753376877205E-10</v>
      </c>
      <c r="U15" s="253">
        <v>4.634757503203807E-10</v>
      </c>
      <c r="V15" s="253">
        <v>4.175618706003195E-10</v>
      </c>
      <c r="W15" s="255">
        <v>3.7217552342462726E-10</v>
      </c>
    </row>
    <row r="16" spans="1:23" ht="12.75">
      <c r="A16" s="286">
        <v>-300</v>
      </c>
      <c r="B16" s="278">
        <v>2.7484482685164446E-10</v>
      </c>
      <c r="C16" s="253">
        <v>3.2966603938439394E-10</v>
      </c>
      <c r="D16" s="253">
        <v>3.867381611499685E-10</v>
      </c>
      <c r="E16" s="253">
        <v>4.415179668034368E-10</v>
      </c>
      <c r="F16" s="253">
        <v>5.07726939488369E-10</v>
      </c>
      <c r="G16" s="253">
        <v>5.76930523287606E-10</v>
      </c>
      <c r="H16" s="253">
        <v>7.387844234833911E-10</v>
      </c>
      <c r="I16" s="253">
        <v>1.3609527208353392E-09</v>
      </c>
      <c r="J16" s="253">
        <v>1.896355837590958E-09</v>
      </c>
      <c r="K16" s="253">
        <v>2.266223104444165E-09</v>
      </c>
      <c r="L16" s="253">
        <v>3.736966104480038E-09</v>
      </c>
      <c r="M16" s="253">
        <v>2.3710536241074985E-09</v>
      </c>
      <c r="N16" s="253">
        <v>2.13458555825763E-09</v>
      </c>
      <c r="O16" s="253">
        <v>1.7935641844938057E-09</v>
      </c>
      <c r="P16" s="253">
        <v>1.2207156461543012E-09</v>
      </c>
      <c r="Q16" s="253">
        <v>8.143902520693959E-10</v>
      </c>
      <c r="R16" s="253">
        <v>5.777593722061265E-10</v>
      </c>
      <c r="S16" s="253">
        <v>5.273672619504941E-10</v>
      </c>
      <c r="T16" s="253">
        <v>4.2279277381443703E-10</v>
      </c>
      <c r="U16" s="253">
        <v>3.659927791854828E-10</v>
      </c>
      <c r="V16" s="253">
        <v>3.261822745720491E-10</v>
      </c>
      <c r="W16" s="255">
        <v>2.9882883502742463E-10</v>
      </c>
    </row>
    <row r="17" spans="1:23" ht="12.75">
      <c r="A17" s="286">
        <v>-400</v>
      </c>
      <c r="B17" s="278">
        <v>2.612434686480656E-10</v>
      </c>
      <c r="C17" s="253">
        <v>2.8690008027682117E-10</v>
      </c>
      <c r="D17" s="253">
        <v>3.0964503491532666E-10</v>
      </c>
      <c r="E17" s="253">
        <v>3.448177107023865E-10</v>
      </c>
      <c r="F17" s="253">
        <v>3.9555816218450614E-10</v>
      </c>
      <c r="G17" s="253">
        <v>5.872766523641062E-10</v>
      </c>
      <c r="H17" s="253">
        <v>9.709503410649687E-10</v>
      </c>
      <c r="I17" s="253">
        <v>1.0790514696455521E-09</v>
      </c>
      <c r="J17" s="253">
        <v>1.249586407240468E-09</v>
      </c>
      <c r="K17" s="253">
        <v>1.7404432790568242E-09</v>
      </c>
      <c r="L17" s="253">
        <v>1.7591101193372969E-09</v>
      </c>
      <c r="M17" s="253">
        <v>1.3639033772826918E-09</v>
      </c>
      <c r="N17" s="253">
        <v>1.2415428349644486E-09</v>
      </c>
      <c r="O17" s="253">
        <v>1.0683149996277455E-09</v>
      </c>
      <c r="P17" s="253">
        <v>9.41874277545386E-10</v>
      </c>
      <c r="Q17" s="253">
        <v>7.978526666502051E-10</v>
      </c>
      <c r="R17" s="253">
        <v>5.432892672766569E-10</v>
      </c>
      <c r="S17" s="253">
        <v>4.0495761225841847E-10</v>
      </c>
      <c r="T17" s="253">
        <v>3.455035847381301E-10</v>
      </c>
      <c r="U17" s="253">
        <v>3.154333327286554E-10</v>
      </c>
      <c r="V17" s="253">
        <v>2.8332629513457063E-10</v>
      </c>
      <c r="W17" s="255">
        <v>2.5326804978840037E-10</v>
      </c>
    </row>
    <row r="18" spans="1:23" ht="12.75">
      <c r="A18" s="286">
        <v>-500</v>
      </c>
      <c r="B18" s="278">
        <v>2.18370472456344E-10</v>
      </c>
      <c r="C18" s="253">
        <v>2.338515320902311E-10</v>
      </c>
      <c r="D18" s="253">
        <v>2.60860141866017E-10</v>
      </c>
      <c r="E18" s="253">
        <v>3.4103188602485334E-10</v>
      </c>
      <c r="F18" s="253">
        <v>5.216549423880165E-10</v>
      </c>
      <c r="G18" s="253">
        <v>6.905198527308567E-10</v>
      </c>
      <c r="H18" s="253">
        <v>7.079217368840442E-10</v>
      </c>
      <c r="I18" s="253">
        <v>8.375688751100988E-10</v>
      </c>
      <c r="J18" s="253">
        <v>9.590847350662703E-10</v>
      </c>
      <c r="K18" s="253">
        <v>1.4329790495940616E-09</v>
      </c>
      <c r="L18" s="253">
        <v>1.1762023153599855E-09</v>
      </c>
      <c r="M18" s="253">
        <v>9.162366930174519E-10</v>
      </c>
      <c r="N18" s="253">
        <v>7.629156109493661E-10</v>
      </c>
      <c r="O18" s="253">
        <v>8.286204149666323E-10</v>
      </c>
      <c r="P18" s="253">
        <v>7.430619275408134E-10</v>
      </c>
      <c r="Q18" s="253">
        <v>6.636574778918679E-10</v>
      </c>
      <c r="R18" s="253">
        <v>5.686953409397739E-10</v>
      </c>
      <c r="S18" s="253">
        <v>3.7929441167632694E-10</v>
      </c>
      <c r="T18" s="253">
        <v>3.112316809488467E-10</v>
      </c>
      <c r="U18" s="253">
        <v>2.6627779138209236E-10</v>
      </c>
      <c r="V18" s="253">
        <v>2.36715074776212E-10</v>
      </c>
      <c r="W18" s="255">
        <v>2.114184073418669E-10</v>
      </c>
    </row>
    <row r="19" spans="1:23" ht="12.75">
      <c r="A19" s="286">
        <v>-600</v>
      </c>
      <c r="B19" s="278">
        <v>1.8872458959979368E-10</v>
      </c>
      <c r="C19" s="253">
        <v>2.246783483642195E-10</v>
      </c>
      <c r="D19" s="253">
        <v>3.112599023058406E-10</v>
      </c>
      <c r="E19" s="253">
        <v>4.4194559577930953E-10</v>
      </c>
      <c r="F19" s="253">
        <v>5.074298968169599E-10</v>
      </c>
      <c r="G19" s="253">
        <v>5.082742364251556E-10</v>
      </c>
      <c r="H19" s="253">
        <v>6.117600545420469E-10</v>
      </c>
      <c r="I19" s="253">
        <v>5.932952988409872E-10</v>
      </c>
      <c r="J19" s="253">
        <v>8.121201978004837E-10</v>
      </c>
      <c r="K19" s="253">
        <v>1.0617299585753713E-09</v>
      </c>
      <c r="L19" s="253">
        <v>9.077287231754151E-10</v>
      </c>
      <c r="M19" s="253">
        <v>6.551739968453608E-10</v>
      </c>
      <c r="N19" s="253">
        <v>5.867247830000429E-10</v>
      </c>
      <c r="O19" s="253">
        <v>5.565288008903242E-10</v>
      </c>
      <c r="P19" s="253">
        <v>5.936558111482592E-10</v>
      </c>
      <c r="Q19" s="253">
        <v>5.06798181156581E-10</v>
      </c>
      <c r="R19" s="253">
        <v>4.986354212875063E-10</v>
      </c>
      <c r="S19" s="253">
        <v>4.2490812158486423E-10</v>
      </c>
      <c r="T19" s="253">
        <v>3.0034133123053657E-10</v>
      </c>
      <c r="U19" s="253">
        <v>2.498197438269189E-10</v>
      </c>
      <c r="V19" s="253">
        <v>2.0297526693384467E-10</v>
      </c>
      <c r="W19" s="255">
        <v>1.9242185937779754E-10</v>
      </c>
    </row>
    <row r="20" spans="1:23" ht="12.75">
      <c r="A20" s="286">
        <v>-700</v>
      </c>
      <c r="B20" s="278">
        <v>2.040428177732266E-10</v>
      </c>
      <c r="C20" s="253">
        <v>2.8918320122164254E-10</v>
      </c>
      <c r="D20" s="253">
        <v>3.6923392819558543E-10</v>
      </c>
      <c r="E20" s="253">
        <v>3.920972429188654E-10</v>
      </c>
      <c r="F20" s="253">
        <v>3.8725764717033035E-10</v>
      </c>
      <c r="G20" s="253">
        <v>4.676072854157806E-10</v>
      </c>
      <c r="H20" s="253">
        <v>4.6166510924706924E-10</v>
      </c>
      <c r="I20" s="253">
        <v>5.697271659516877E-10</v>
      </c>
      <c r="J20" s="253">
        <v>7.515295771479413E-10</v>
      </c>
      <c r="K20" s="253">
        <v>7.017515848642968E-10</v>
      </c>
      <c r="L20" s="253">
        <v>7.087456310575424E-10</v>
      </c>
      <c r="M20" s="253">
        <v>4.94392089530961E-10</v>
      </c>
      <c r="N20" s="253">
        <v>4.640664303465036E-10</v>
      </c>
      <c r="O20" s="253">
        <v>3.8282192600510036E-10</v>
      </c>
      <c r="P20" s="253">
        <v>4.664890379113188E-10</v>
      </c>
      <c r="Q20" s="253">
        <v>4.029907041997045E-10</v>
      </c>
      <c r="R20" s="253">
        <v>3.612810257997535E-10</v>
      </c>
      <c r="S20" s="253">
        <v>3.914195117396437E-10</v>
      </c>
      <c r="T20" s="253">
        <v>3.304972880233816E-10</v>
      </c>
      <c r="U20" s="253">
        <v>2.495088007385496E-10</v>
      </c>
      <c r="V20" s="253">
        <v>2.036935185984854E-10</v>
      </c>
      <c r="W20" s="255">
        <v>1.6971049796082115E-10</v>
      </c>
    </row>
    <row r="21" spans="1:23" ht="12.75">
      <c r="A21" s="286">
        <v>-800</v>
      </c>
      <c r="B21" s="278">
        <v>2.6195669981563894E-10</v>
      </c>
      <c r="C21" s="253">
        <v>3.08743087388042E-10</v>
      </c>
      <c r="D21" s="253">
        <v>3.1227788806891025E-10</v>
      </c>
      <c r="E21" s="253">
        <v>3.0773412942400837E-10</v>
      </c>
      <c r="F21" s="253">
        <v>3.708227074614408E-10</v>
      </c>
      <c r="G21" s="253">
        <v>3.5839224942227326E-10</v>
      </c>
      <c r="H21" s="253">
        <v>3.794958046533557E-10</v>
      </c>
      <c r="I21" s="253">
        <v>4.89240568430816E-10</v>
      </c>
      <c r="J21" s="253">
        <v>6.42681407772017E-10</v>
      </c>
      <c r="K21" s="253">
        <v>4.668003942995265E-10</v>
      </c>
      <c r="L21" s="253">
        <v>5.638725259183613E-10</v>
      </c>
      <c r="M21" s="253">
        <v>3.8856030234937036E-10</v>
      </c>
      <c r="N21" s="253">
        <v>3.74866280105334E-10</v>
      </c>
      <c r="O21" s="253">
        <v>3.273253002298282E-10</v>
      </c>
      <c r="P21" s="253">
        <v>3.320282747296158E-10</v>
      </c>
      <c r="Q21" s="253">
        <v>3.8128359627197676E-10</v>
      </c>
      <c r="R21" s="253">
        <v>2.9509708447089804E-10</v>
      </c>
      <c r="S21" s="253">
        <v>2.9316438530296937E-10</v>
      </c>
      <c r="T21" s="253">
        <v>3.175914594798489E-10</v>
      </c>
      <c r="U21" s="253">
        <v>2.655740142113896E-10</v>
      </c>
      <c r="V21" s="253">
        <v>2.152178081750617E-10</v>
      </c>
      <c r="W21" s="255">
        <v>1.775301925280442E-10</v>
      </c>
    </row>
    <row r="22" spans="1:23" ht="12.75">
      <c r="A22" s="286">
        <v>-900</v>
      </c>
      <c r="B22" s="278">
        <v>2.599634323855361E-10</v>
      </c>
      <c r="C22" s="253">
        <v>2.555452011883223E-10</v>
      </c>
      <c r="D22" s="253">
        <v>2.5228285053877836E-10</v>
      </c>
      <c r="E22" s="253">
        <v>3.028466825613324E-10</v>
      </c>
      <c r="F22" s="253">
        <v>2.903796311258658E-10</v>
      </c>
      <c r="G22" s="253">
        <v>2.940648415987746E-10</v>
      </c>
      <c r="H22" s="253">
        <v>3.8340533923489707E-10</v>
      </c>
      <c r="I22" s="253">
        <v>4.793802508647013E-10</v>
      </c>
      <c r="J22" s="253">
        <v>5.325490314024706E-10</v>
      </c>
      <c r="K22" s="253">
        <v>3.615809598444353E-10</v>
      </c>
      <c r="L22" s="253">
        <v>4.575126047020108E-10</v>
      </c>
      <c r="M22" s="253">
        <v>3.153059656670694E-10</v>
      </c>
      <c r="N22" s="253">
        <v>3.0660665500403714E-10</v>
      </c>
      <c r="O22" s="253">
        <v>2.8346765755220803E-10</v>
      </c>
      <c r="P22" s="253">
        <v>2.4692595583243814E-10</v>
      </c>
      <c r="Q22" s="253">
        <v>3.0708505035422593E-10</v>
      </c>
      <c r="R22" s="253">
        <v>2.925144953539503E-10</v>
      </c>
      <c r="S22" s="253">
        <v>2.2687567755545618E-10</v>
      </c>
      <c r="T22" s="253">
        <v>2.4566654682263846E-10</v>
      </c>
      <c r="U22" s="253">
        <v>2.645339510036777E-10</v>
      </c>
      <c r="V22" s="253">
        <v>2.205193666121721E-10</v>
      </c>
      <c r="W22" s="255">
        <v>1.866538969910864E-10</v>
      </c>
    </row>
    <row r="23" spans="1:23" ht="12.75">
      <c r="A23" s="286">
        <v>-1000</v>
      </c>
      <c r="B23" s="278">
        <v>2.1610017711191583E-10</v>
      </c>
      <c r="C23" s="253">
        <v>2.123653953426793E-10</v>
      </c>
      <c r="D23" s="253">
        <v>2.531933728146517E-10</v>
      </c>
      <c r="E23" s="253">
        <v>2.5025832077168055E-10</v>
      </c>
      <c r="F23" s="253">
        <v>2.543658710833775E-10</v>
      </c>
      <c r="G23" s="253">
        <v>2.869534018562426E-10</v>
      </c>
      <c r="H23" s="253">
        <v>3.357246880521846E-10</v>
      </c>
      <c r="I23" s="253">
        <v>4.1941672639044933E-10</v>
      </c>
      <c r="J23" s="253">
        <v>4.1455208998093833E-10</v>
      </c>
      <c r="K23" s="253">
        <v>3.2196896524745735E-10</v>
      </c>
      <c r="L23" s="253">
        <v>3.7800877229452123E-10</v>
      </c>
      <c r="M23" s="253">
        <v>2.628838869432317E-10</v>
      </c>
      <c r="N23" s="253">
        <v>2.58084084794978E-10</v>
      </c>
      <c r="O23" s="253">
        <v>2.4688711453817155E-10</v>
      </c>
      <c r="P23" s="253">
        <v>2.0785789502329335E-10</v>
      </c>
      <c r="Q23" s="253">
        <v>2.2746242367576543E-10</v>
      </c>
      <c r="R23" s="253">
        <v>2.6835869437719335E-10</v>
      </c>
      <c r="S23" s="253">
        <v>2.1965999530905585E-10</v>
      </c>
      <c r="T23" s="253">
        <v>1.8427318613679416E-10</v>
      </c>
      <c r="U23" s="253">
        <v>2.1405402427048185E-10</v>
      </c>
      <c r="V23" s="253">
        <v>2.2489738856497502E-10</v>
      </c>
      <c r="W23" s="255">
        <v>1.9060630561774756E-10</v>
      </c>
    </row>
    <row r="24" spans="1:23" ht="12.75">
      <c r="A24" s="287">
        <v>-1100</v>
      </c>
      <c r="B24" s="258">
        <v>1.83212511690662E-10</v>
      </c>
      <c r="C24" s="258">
        <v>2.1574167090306651E-10</v>
      </c>
      <c r="D24" s="258">
        <v>2.1938935285629992E-10</v>
      </c>
      <c r="E24" s="258">
        <v>2.176091487512675E-10</v>
      </c>
      <c r="F24" s="258">
        <v>2.1273820916628106E-10</v>
      </c>
      <c r="G24" s="258">
        <v>2.799390694432774E-10</v>
      </c>
      <c r="H24" s="258">
        <v>3.3676248883595625E-10</v>
      </c>
      <c r="I24" s="258">
        <v>3.839093560691158E-10</v>
      </c>
      <c r="J24" s="258">
        <v>3.1343467771177284E-10</v>
      </c>
      <c r="K24" s="258">
        <v>2.96721383869441E-10</v>
      </c>
      <c r="L24" s="258">
        <v>3.1741728432158E-10</v>
      </c>
      <c r="M24" s="258">
        <v>2.235486245781524E-10</v>
      </c>
      <c r="N24" s="258">
        <v>2.2734332058756453E-10</v>
      </c>
      <c r="O24" s="258">
        <v>2.1266465868547496E-10</v>
      </c>
      <c r="P24" s="258">
        <v>1.8898339026995635E-10</v>
      </c>
      <c r="Q24" s="258">
        <v>1.8021432569151883E-10</v>
      </c>
      <c r="R24" s="258">
        <v>2.2186491986707502E-10</v>
      </c>
      <c r="S24" s="258">
        <v>2.2191369900701137E-10</v>
      </c>
      <c r="T24" s="258">
        <v>1.7100691876995967E-10</v>
      </c>
      <c r="U24" s="258">
        <v>1.6102330030380425E-10</v>
      </c>
      <c r="V24" s="258">
        <v>1.8849956172006896E-10</v>
      </c>
      <c r="W24" s="259">
        <v>1.9444176161584148E-10</v>
      </c>
    </row>
    <row r="25" ht="13.5" thickBot="1"/>
    <row r="26" spans="2:15" ht="13.5" thickBot="1">
      <c r="B26" s="72"/>
      <c r="C26" t="s">
        <v>353</v>
      </c>
      <c r="N26" s="72"/>
      <c r="O26" t="s">
        <v>353</v>
      </c>
    </row>
    <row r="27" ht="13.5" thickBot="1"/>
    <row r="28" spans="2:15" ht="13.5" thickBot="1">
      <c r="B28" s="245"/>
      <c r="C28" t="s">
        <v>354</v>
      </c>
      <c r="N28" s="245"/>
      <c r="O28" t="s">
        <v>354</v>
      </c>
    </row>
  </sheetData>
  <sheetProtection/>
  <printOptions/>
  <pageMargins left="0.75" right="0.75" top="1" bottom="1" header="0.5" footer="0.5"/>
  <pageSetup firstPageNumber="50" useFirstPageNumber="1" fitToWidth="2" fitToHeight="1" horizontalDpi="400" verticalDpi="400" orientation="landscape" scale="74" r:id="rId2"/>
  <headerFooter alignWithMargins="0">
    <oddHeader>&amp;C&amp;"Arial,Bold"&amp;12Table A-36
Calculated Acute Hazard Index for Reproductive System
Los Angeles Terminal Modifications</oddHeader>
    <oddFooter>&amp;L&amp;6&amp;F&amp;A&amp;CA-&amp;P</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W28"/>
  <sheetViews>
    <sheetView zoomScalePageLayoutView="0" workbookViewId="0" topLeftCell="I1">
      <selection activeCell="A1" sqref="A1:W24"/>
    </sheetView>
  </sheetViews>
  <sheetFormatPr defaultColWidth="9.140625" defaultRowHeight="12.75"/>
  <cols>
    <col min="1" max="1" width="14.00390625" style="0" bestFit="1" customWidth="1"/>
    <col min="2" max="23" width="12.421875" style="0" bestFit="1" customWidth="1"/>
  </cols>
  <sheetData>
    <row r="1" spans="1:23" ht="40.5" customHeight="1">
      <c r="A1" s="306" t="s">
        <v>368</v>
      </c>
      <c r="B1" s="295" t="s">
        <v>361</v>
      </c>
      <c r="C1" s="247"/>
      <c r="D1" s="247"/>
      <c r="E1" s="247"/>
      <c r="F1" s="247"/>
      <c r="G1" s="247"/>
      <c r="H1" s="247"/>
      <c r="I1" s="247"/>
      <c r="J1" s="247"/>
      <c r="K1" s="247"/>
      <c r="L1" s="247"/>
      <c r="M1" s="247"/>
      <c r="N1" s="247"/>
      <c r="O1" s="247"/>
      <c r="P1" s="247"/>
      <c r="Q1" s="247"/>
      <c r="R1" s="247"/>
      <c r="S1" s="247"/>
      <c r="T1" s="247"/>
      <c r="U1" s="247"/>
      <c r="V1" s="247"/>
      <c r="W1" s="248"/>
    </row>
    <row r="2" spans="1:23" ht="12.75">
      <c r="A2" s="272" t="s">
        <v>362</v>
      </c>
      <c r="B2" s="249">
        <v>-1100</v>
      </c>
      <c r="C2" s="247">
        <v>-1000</v>
      </c>
      <c r="D2" s="247">
        <v>-900</v>
      </c>
      <c r="E2" s="247">
        <v>-800</v>
      </c>
      <c r="F2" s="247">
        <v>-700</v>
      </c>
      <c r="G2" s="247">
        <v>-600</v>
      </c>
      <c r="H2" s="247">
        <v>-500</v>
      </c>
      <c r="I2" s="247">
        <v>-400</v>
      </c>
      <c r="J2" s="247">
        <v>-300</v>
      </c>
      <c r="K2" s="247">
        <v>-200</v>
      </c>
      <c r="L2" s="247">
        <v>-100</v>
      </c>
      <c r="M2" s="247">
        <v>0</v>
      </c>
      <c r="N2" s="247">
        <v>100</v>
      </c>
      <c r="O2" s="247">
        <v>200</v>
      </c>
      <c r="P2" s="247">
        <v>300</v>
      </c>
      <c r="Q2" s="247">
        <v>400</v>
      </c>
      <c r="R2" s="247">
        <v>500</v>
      </c>
      <c r="S2" s="247">
        <v>600</v>
      </c>
      <c r="T2" s="247">
        <v>700</v>
      </c>
      <c r="U2" s="247">
        <v>800</v>
      </c>
      <c r="V2" s="247">
        <v>900</v>
      </c>
      <c r="W2" s="248">
        <v>1000</v>
      </c>
    </row>
    <row r="3" spans="1:23" ht="12.75">
      <c r="A3" s="285">
        <v>1000</v>
      </c>
      <c r="B3" s="250">
        <v>3.751652861337999E-11</v>
      </c>
      <c r="C3" s="250">
        <v>4.181554156740048E-11</v>
      </c>
      <c r="D3" s="250">
        <v>4.534829504603705E-11</v>
      </c>
      <c r="E3" s="250">
        <v>4.828480747863376E-11</v>
      </c>
      <c r="F3" s="250">
        <v>5.1421437278428656E-11</v>
      </c>
      <c r="G3" s="250">
        <v>5.52981787705437E-11</v>
      </c>
      <c r="H3" s="250">
        <v>5.88194843891248E-11</v>
      </c>
      <c r="I3" s="250">
        <v>5.964592751032951E-11</v>
      </c>
      <c r="J3" s="250">
        <v>6.434561633555836E-11</v>
      </c>
      <c r="K3" s="250">
        <v>6.68290279920902E-11</v>
      </c>
      <c r="L3" s="250">
        <v>6.805696118018296E-11</v>
      </c>
      <c r="M3" s="250">
        <v>6.838196746167264E-11</v>
      </c>
      <c r="N3" s="250">
        <v>6.772432971911344E-11</v>
      </c>
      <c r="O3" s="250">
        <v>6.615750625315597E-11</v>
      </c>
      <c r="P3" s="250">
        <v>6.381951853976632E-11</v>
      </c>
      <c r="Q3" s="250">
        <v>6.091928106940339E-11</v>
      </c>
      <c r="R3" s="250">
        <v>5.763483622970806E-11</v>
      </c>
      <c r="S3" s="250">
        <v>5.4205725450381E-11</v>
      </c>
      <c r="T3" s="250">
        <v>4.892412952373885E-11</v>
      </c>
      <c r="U3" s="250">
        <v>4.721089632529253E-11</v>
      </c>
      <c r="V3" s="250">
        <v>4.3398915644505943E-11</v>
      </c>
      <c r="W3" s="252">
        <v>4.053781205924566E-11</v>
      </c>
    </row>
    <row r="4" spans="1:23" ht="12.75">
      <c r="A4" s="286">
        <v>900</v>
      </c>
      <c r="B4" s="278">
        <v>4.1361470802087166E-11</v>
      </c>
      <c r="C4" s="253">
        <v>4.300366767323653E-11</v>
      </c>
      <c r="D4" s="253">
        <v>4.879241814640628E-11</v>
      </c>
      <c r="E4" s="253">
        <v>5.3382106500165234E-11</v>
      </c>
      <c r="F4" s="253">
        <v>5.765999677315147E-11</v>
      </c>
      <c r="G4" s="253">
        <v>6.202129217714461E-11</v>
      </c>
      <c r="H4" s="253">
        <v>6.63774120950644E-11</v>
      </c>
      <c r="I4" s="253">
        <v>7.088295599742556E-11</v>
      </c>
      <c r="J4" s="253">
        <v>7.347640203179146E-11</v>
      </c>
      <c r="K4" s="253">
        <v>7.772124683541476E-11</v>
      </c>
      <c r="L4" s="253">
        <v>7.958308665761866E-11</v>
      </c>
      <c r="M4" s="253">
        <v>8.002179980975415E-11</v>
      </c>
      <c r="N4" s="253">
        <v>7.903720436892119E-11</v>
      </c>
      <c r="O4" s="253">
        <v>7.683006311849776E-11</v>
      </c>
      <c r="P4" s="253">
        <v>7.34901525989326E-11</v>
      </c>
      <c r="Q4" s="253">
        <v>6.948521031701343E-11</v>
      </c>
      <c r="R4" s="253">
        <v>6.509016201175618E-11</v>
      </c>
      <c r="S4" s="253">
        <v>6.03883095406649E-11</v>
      </c>
      <c r="T4" s="253">
        <v>5.603504489754611E-11</v>
      </c>
      <c r="U4" s="253">
        <v>5.0428536559982374E-11</v>
      </c>
      <c r="V4" s="253">
        <v>4.7246405683945505E-11</v>
      </c>
      <c r="W4" s="255">
        <v>4.412491054089645E-11</v>
      </c>
    </row>
    <row r="5" spans="1:23" ht="12.75">
      <c r="A5" s="286">
        <v>800</v>
      </c>
      <c r="B5" s="278">
        <v>4.45600287036877E-11</v>
      </c>
      <c r="C5" s="253">
        <v>4.784287413244217E-11</v>
      </c>
      <c r="D5" s="253">
        <v>5.002954041849818E-11</v>
      </c>
      <c r="E5" s="253">
        <v>5.793725693201846E-11</v>
      </c>
      <c r="F5" s="253">
        <v>6.414433153249186E-11</v>
      </c>
      <c r="G5" s="253">
        <v>7.022462157038273E-11</v>
      </c>
      <c r="H5" s="253">
        <v>7.598233684265726E-11</v>
      </c>
      <c r="I5" s="253">
        <v>8.155899263613136E-11</v>
      </c>
      <c r="J5" s="253">
        <v>8.743082614820976E-11</v>
      </c>
      <c r="K5" s="253">
        <v>9.155838727396338E-11</v>
      </c>
      <c r="L5" s="253">
        <v>9.481141809158447E-11</v>
      </c>
      <c r="M5" s="253">
        <v>9.556596309856337E-11</v>
      </c>
      <c r="N5" s="253">
        <v>9.415088734522325E-11</v>
      </c>
      <c r="O5" s="253">
        <v>9.07193958614617E-11</v>
      </c>
      <c r="P5" s="253">
        <v>8.59069167503943E-11</v>
      </c>
      <c r="Q5" s="253">
        <v>8.017781660197579E-11</v>
      </c>
      <c r="R5" s="253">
        <v>7.40937507373202E-11</v>
      </c>
      <c r="S5" s="253">
        <v>6.794680870237767E-11</v>
      </c>
      <c r="T5" s="253">
        <v>6.071767914354437E-11</v>
      </c>
      <c r="U5" s="253">
        <v>5.61723735642617E-11</v>
      </c>
      <c r="V5" s="253">
        <v>5.18454034337113E-11</v>
      </c>
      <c r="W5" s="255">
        <v>4.727061918657101E-11</v>
      </c>
    </row>
    <row r="6" spans="1:23" ht="12.75">
      <c r="A6" s="286">
        <v>700</v>
      </c>
      <c r="B6" s="278">
        <v>4.679545496258323E-11</v>
      </c>
      <c r="C6" s="253">
        <v>5.284502316915903E-11</v>
      </c>
      <c r="D6" s="253">
        <v>5.646599904060879E-11</v>
      </c>
      <c r="E6" s="253">
        <v>6.13164668303747E-11</v>
      </c>
      <c r="F6" s="253">
        <v>7.025519266357796E-11</v>
      </c>
      <c r="G6" s="253">
        <v>7.825276912761505E-11</v>
      </c>
      <c r="H6" s="253">
        <v>8.722666160762904E-11</v>
      </c>
      <c r="I6" s="253">
        <v>9.680548273788333E-11</v>
      </c>
      <c r="J6" s="253">
        <v>1.0343896442234353E-10</v>
      </c>
      <c r="K6" s="253">
        <v>1.1143197966743028E-10</v>
      </c>
      <c r="L6" s="253">
        <v>1.1597822457289405E-10</v>
      </c>
      <c r="M6" s="253">
        <v>1.17105783303115E-10</v>
      </c>
      <c r="N6" s="253">
        <v>1.1479544647517686E-10</v>
      </c>
      <c r="O6" s="253">
        <v>1.093864993380889E-10</v>
      </c>
      <c r="P6" s="253">
        <v>1.0204323775293303E-10</v>
      </c>
      <c r="Q6" s="253">
        <v>9.371479016016662E-11</v>
      </c>
      <c r="R6" s="253">
        <v>8.310814886625281E-11</v>
      </c>
      <c r="S6" s="253">
        <v>7.554893683783025E-11</v>
      </c>
      <c r="T6" s="253">
        <v>6.849669197734395E-11</v>
      </c>
      <c r="U6" s="253">
        <v>6.228006308211542E-11</v>
      </c>
      <c r="V6" s="253">
        <v>5.624282397855047E-11</v>
      </c>
      <c r="W6" s="255">
        <v>5.085781639272853E-11</v>
      </c>
    </row>
    <row r="7" spans="1:23" ht="12.75">
      <c r="A7" s="286">
        <v>600</v>
      </c>
      <c r="B7" s="278">
        <v>4.6300132152598134E-11</v>
      </c>
      <c r="C7" s="253">
        <v>5.267381336006857E-11</v>
      </c>
      <c r="D7" s="253">
        <v>6.354847537613303E-11</v>
      </c>
      <c r="E7" s="253">
        <v>6.817685249643249E-11</v>
      </c>
      <c r="F7" s="253">
        <v>7.74946578698139E-11</v>
      </c>
      <c r="G7" s="253">
        <v>8.99980562628298E-11</v>
      </c>
      <c r="H7" s="253">
        <v>1.0247744495040442E-10</v>
      </c>
      <c r="I7" s="253">
        <v>1.1521427631777462E-10</v>
      </c>
      <c r="J7" s="253">
        <v>1.2669804578479445E-10</v>
      </c>
      <c r="K7" s="253">
        <v>1.3652761746393418E-10</v>
      </c>
      <c r="L7" s="253">
        <v>1.463904489266542E-10</v>
      </c>
      <c r="M7" s="253">
        <v>1.483253570768771E-10</v>
      </c>
      <c r="N7" s="253">
        <v>1.444935425651272E-10</v>
      </c>
      <c r="O7" s="253">
        <v>1.356754999691442E-10</v>
      </c>
      <c r="P7" s="253">
        <v>1.2381125108490085E-10</v>
      </c>
      <c r="Q7" s="253">
        <v>1.107547168470837E-10</v>
      </c>
      <c r="R7" s="253">
        <v>9.799400153254273E-11</v>
      </c>
      <c r="S7" s="253">
        <v>8.633898887996812E-11</v>
      </c>
      <c r="T7" s="253">
        <v>7.669370395209393E-11</v>
      </c>
      <c r="U7" s="253">
        <v>6.802200147992921E-11</v>
      </c>
      <c r="V7" s="253">
        <v>6.079750822308628E-11</v>
      </c>
      <c r="W7" s="255">
        <v>5.453291307705825E-11</v>
      </c>
    </row>
    <row r="8" spans="1:23" ht="12.75">
      <c r="A8" s="286">
        <v>500</v>
      </c>
      <c r="B8" s="278">
        <v>4.983438313706326E-11</v>
      </c>
      <c r="C8" s="253">
        <v>5.574828153169974E-11</v>
      </c>
      <c r="D8" s="253">
        <v>6.249521348204789E-11</v>
      </c>
      <c r="E8" s="253">
        <v>7.622308572911126E-11</v>
      </c>
      <c r="F8" s="253">
        <v>8.73025709670653E-11</v>
      </c>
      <c r="G8" s="253">
        <v>1.014845735566528E-10</v>
      </c>
      <c r="H8" s="253">
        <v>1.1997336028958487E-10</v>
      </c>
      <c r="I8" s="253">
        <v>1.3971062097909057E-10</v>
      </c>
      <c r="J8" s="253">
        <v>1.5975027559855298E-10</v>
      </c>
      <c r="K8" s="253">
        <v>1.7591678368495819E-10</v>
      </c>
      <c r="L8" s="253">
        <v>1.9288692304107785E-10</v>
      </c>
      <c r="M8" s="253">
        <v>1.9642335099731113E-10</v>
      </c>
      <c r="N8" s="253">
        <v>1.893886633313888E-10</v>
      </c>
      <c r="O8" s="253">
        <v>1.7340338962507684E-10</v>
      </c>
      <c r="P8" s="253">
        <v>1.5343180270364954E-10</v>
      </c>
      <c r="Q8" s="253">
        <v>1.327409333220054E-10</v>
      </c>
      <c r="R8" s="253">
        <v>1.138402921454041E-10</v>
      </c>
      <c r="S8" s="253">
        <v>9.875811163955516E-11</v>
      </c>
      <c r="T8" s="253">
        <v>8.540116726262524E-11</v>
      </c>
      <c r="U8" s="253">
        <v>7.451271717458865E-11</v>
      </c>
      <c r="V8" s="253">
        <v>6.554567446235236E-11</v>
      </c>
      <c r="W8" s="255">
        <v>5.8155698216855286E-11</v>
      </c>
    </row>
    <row r="9" spans="1:23" ht="12.75">
      <c r="A9" s="286">
        <v>400</v>
      </c>
      <c r="B9" s="278">
        <v>5.5213700917249246E-11</v>
      </c>
      <c r="C9" s="253">
        <v>5.971852208652657E-11</v>
      </c>
      <c r="D9" s="253">
        <v>6.62068178487412E-11</v>
      </c>
      <c r="E9" s="253">
        <v>8.259494752498644E-11</v>
      </c>
      <c r="F9" s="253">
        <v>8.757925611652578E-11</v>
      </c>
      <c r="G9" s="253">
        <v>1.1841152741452817E-10</v>
      </c>
      <c r="H9" s="253">
        <v>1.389019777052401E-10</v>
      </c>
      <c r="I9" s="253">
        <v>1.708254283897499E-10</v>
      </c>
      <c r="J9" s="253">
        <v>2.060136092419305E-10</v>
      </c>
      <c r="K9" s="253">
        <v>2.390758227836587E-10</v>
      </c>
      <c r="L9" s="253">
        <v>2.676910394541083E-10</v>
      </c>
      <c r="M9" s="253">
        <v>2.777738906251173E-10</v>
      </c>
      <c r="N9" s="253">
        <v>2.623514005602468E-10</v>
      </c>
      <c r="O9" s="253">
        <v>2.307439938181659E-10</v>
      </c>
      <c r="P9" s="253">
        <v>1.9388494348715465E-10</v>
      </c>
      <c r="Q9" s="253">
        <v>1.6005767140403468E-10</v>
      </c>
      <c r="R9" s="253">
        <v>1.3335692617708987E-10</v>
      </c>
      <c r="S9" s="253">
        <v>1.1182896418033598E-10</v>
      </c>
      <c r="T9" s="253">
        <v>9.458251042262207E-11</v>
      </c>
      <c r="U9" s="253">
        <v>8.105944345238929E-11</v>
      </c>
      <c r="V9" s="253">
        <v>7.018450561476675E-11</v>
      </c>
      <c r="W9" s="255">
        <v>6.106087657623327E-11</v>
      </c>
    </row>
    <row r="10" spans="1:23" ht="12.75">
      <c r="A10" s="286">
        <v>300</v>
      </c>
      <c r="B10" s="278">
        <v>5.948831794173643E-11</v>
      </c>
      <c r="C10" s="253">
        <v>6.39303527840249E-11</v>
      </c>
      <c r="D10" s="253">
        <v>7.61242612298378E-11</v>
      </c>
      <c r="E10" s="253">
        <v>9.044400978009349E-11</v>
      </c>
      <c r="F10" s="253">
        <v>9.383255363046412E-11</v>
      </c>
      <c r="G10" s="253">
        <v>1.3473354494403387E-10</v>
      </c>
      <c r="H10" s="253">
        <v>1.5842676202576155E-10</v>
      </c>
      <c r="I10" s="253">
        <v>2.0837406015335214E-10</v>
      </c>
      <c r="J10" s="253">
        <v>2.7093763464123296E-10</v>
      </c>
      <c r="K10" s="253">
        <v>3.4169275423202526E-10</v>
      </c>
      <c r="L10" s="253">
        <v>4.0055395378213394E-10</v>
      </c>
      <c r="M10" s="253">
        <v>4.2915197937247726E-10</v>
      </c>
      <c r="N10" s="253">
        <v>3.9128651829522947E-10</v>
      </c>
      <c r="O10" s="253">
        <v>3.195429794760752E-10</v>
      </c>
      <c r="P10" s="253">
        <v>2.4969914976227585E-10</v>
      </c>
      <c r="Q10" s="253">
        <v>1.9535581104423002E-10</v>
      </c>
      <c r="R10" s="253">
        <v>1.5516806359613288E-10</v>
      </c>
      <c r="S10" s="253">
        <v>1.2553690653554956E-10</v>
      </c>
      <c r="T10" s="253">
        <v>1.0347861213977113E-10</v>
      </c>
      <c r="U10" s="253">
        <v>8.706544153963573E-11</v>
      </c>
      <c r="V10" s="253">
        <v>7.401070319000287E-11</v>
      </c>
      <c r="W10" s="255">
        <v>6.455521335529925E-11</v>
      </c>
    </row>
    <row r="11" spans="1:23" ht="12.75">
      <c r="A11" s="286">
        <v>200</v>
      </c>
      <c r="B11" s="278">
        <v>6.12388391931299E-11</v>
      </c>
      <c r="C11" s="253">
        <v>7.125066755943753E-11</v>
      </c>
      <c r="D11" s="253">
        <v>8.24386999837099E-11</v>
      </c>
      <c r="E11" s="253">
        <v>9.809281672000732E-11</v>
      </c>
      <c r="F11" s="253">
        <v>1.1224331857727445E-10</v>
      </c>
      <c r="G11" s="253">
        <v>1.5128912100558234E-10</v>
      </c>
      <c r="H11" s="253">
        <v>1.700676014119262E-10</v>
      </c>
      <c r="I11" s="253">
        <v>2.6162904626561683E-10</v>
      </c>
      <c r="J11" s="253">
        <v>3.5985761153717676E-10</v>
      </c>
      <c r="K11" s="253">
        <v>5.133282052377292E-10</v>
      </c>
      <c r="L11" s="253">
        <v>6.701538772777562E-10</v>
      </c>
      <c r="M11" s="253">
        <v>7.435557010743129E-10</v>
      </c>
      <c r="N11" s="253">
        <v>6.260936085445474E-10</v>
      </c>
      <c r="O11" s="253">
        <v>4.576887153263164E-10</v>
      </c>
      <c r="P11" s="253">
        <v>3.2385233809411073E-10</v>
      </c>
      <c r="Q11" s="253">
        <v>2.3466420204106024E-10</v>
      </c>
      <c r="R11" s="253">
        <v>1.7629184301650094E-10</v>
      </c>
      <c r="S11" s="253">
        <v>1.3801756105728615E-10</v>
      </c>
      <c r="T11" s="253">
        <v>1.116401986908333E-10</v>
      </c>
      <c r="U11" s="253">
        <v>9.237352440291098E-11</v>
      </c>
      <c r="V11" s="253">
        <v>7.81437781816634E-11</v>
      </c>
      <c r="W11" s="255">
        <v>6.720570085750157E-11</v>
      </c>
    </row>
    <row r="12" spans="1:23" ht="13.5" thickBot="1">
      <c r="A12" s="286">
        <v>100</v>
      </c>
      <c r="B12" s="278">
        <v>6.314741176373367E-11</v>
      </c>
      <c r="C12" s="253">
        <v>7.340171470997718E-11</v>
      </c>
      <c r="D12" s="253">
        <v>8.648393794810129E-11</v>
      </c>
      <c r="E12" s="253">
        <v>1.0372414811115067E-10</v>
      </c>
      <c r="F12" s="253">
        <v>1.2808451589764923E-10</v>
      </c>
      <c r="G12" s="253">
        <v>1.61849401136167E-10</v>
      </c>
      <c r="H12" s="253">
        <v>2.1418219161670247E-10</v>
      </c>
      <c r="I12" s="253">
        <v>3.111743778164803E-10</v>
      </c>
      <c r="J12" s="253">
        <v>4.794263906900518E-10</v>
      </c>
      <c r="K12" s="253">
        <v>7.75962281893111E-10</v>
      </c>
      <c r="L12" s="253">
        <v>1.294994692736843E-09</v>
      </c>
      <c r="M12" s="300">
        <v>1.5444420385539616E-09</v>
      </c>
      <c r="N12" s="300">
        <v>1.1209385548613949E-09</v>
      </c>
      <c r="O12" s="300">
        <v>6.441885415641857E-10</v>
      </c>
      <c r="P12" s="253">
        <v>4.040778402436506E-10</v>
      </c>
      <c r="Q12" s="253">
        <v>2.690536040713831E-10</v>
      </c>
      <c r="R12" s="253">
        <v>1.9517108687089804E-10</v>
      </c>
      <c r="S12" s="253">
        <v>1.4853305401828493E-10</v>
      </c>
      <c r="T12" s="253">
        <v>1.168935368336968E-10</v>
      </c>
      <c r="U12" s="253">
        <v>9.604945273447268E-11</v>
      </c>
      <c r="V12" s="253">
        <v>8.078712076199283E-11</v>
      </c>
      <c r="W12" s="255">
        <v>6.907134228537386E-11</v>
      </c>
    </row>
    <row r="13" spans="1:23" ht="13.5" thickBot="1">
      <c r="A13" s="286">
        <v>0</v>
      </c>
      <c r="B13" s="278">
        <v>6.372927912465007E-11</v>
      </c>
      <c r="C13" s="253">
        <v>7.413584805385934E-11</v>
      </c>
      <c r="D13" s="253">
        <v>8.749575011097574E-11</v>
      </c>
      <c r="E13" s="253">
        <v>1.0600227656812057E-10</v>
      </c>
      <c r="F13" s="253">
        <v>1.3224562436546532E-10</v>
      </c>
      <c r="G13" s="253">
        <v>1.7066651475566178E-10</v>
      </c>
      <c r="H13" s="253">
        <v>2.343265552243164E-10</v>
      </c>
      <c r="I13" s="253">
        <v>3.4591629346757706E-10</v>
      </c>
      <c r="J13" s="253">
        <v>5.725586232467816E-10</v>
      </c>
      <c r="K13" s="253">
        <v>1.1248337548112089E-09</v>
      </c>
      <c r="L13" s="253">
        <v>2.8301044511518607E-09</v>
      </c>
      <c r="M13" s="300">
        <v>2.3108276852089577E-09</v>
      </c>
      <c r="N13" s="300">
        <v>1.708387850623774E-09</v>
      </c>
      <c r="O13" s="300">
        <v>8.037000682260448E-10</v>
      </c>
      <c r="P13" s="257">
        <v>4.562338738874193E-10</v>
      </c>
      <c r="Q13" s="253">
        <v>2.918032955881648E-10</v>
      </c>
      <c r="R13" s="253">
        <v>2.0497287769225338E-10</v>
      </c>
      <c r="S13" s="253">
        <v>1.5376364723410575E-10</v>
      </c>
      <c r="T13" s="253">
        <v>1.2082508581122255E-10</v>
      </c>
      <c r="U13" s="253">
        <v>9.825536200713599E-11</v>
      </c>
      <c r="V13" s="253">
        <v>8.199662222677604E-11</v>
      </c>
      <c r="W13" s="255">
        <v>6.993140270506383E-11</v>
      </c>
    </row>
    <row r="14" spans="1:23" ht="13.5" thickBot="1">
      <c r="A14" s="286">
        <v>-100</v>
      </c>
      <c r="B14" s="278">
        <v>6.40684316955048E-11</v>
      </c>
      <c r="C14" s="253">
        <v>7.432482443581478E-11</v>
      </c>
      <c r="D14" s="253">
        <v>8.740418280185203E-11</v>
      </c>
      <c r="E14" s="253">
        <v>1.0635210040991863E-10</v>
      </c>
      <c r="F14" s="253">
        <v>1.3185339622821007E-10</v>
      </c>
      <c r="G14" s="253">
        <v>1.7021862061541497E-10</v>
      </c>
      <c r="H14" s="253">
        <v>2.3245182057147458E-10</v>
      </c>
      <c r="I14" s="253">
        <v>3.465270588797915E-10</v>
      </c>
      <c r="J14" s="253">
        <v>5.745578273656636E-10</v>
      </c>
      <c r="K14" s="253">
        <v>1.1803509801530497E-09</v>
      </c>
      <c r="L14" s="256">
        <v>4.234572387644622E-09</v>
      </c>
      <c r="M14" s="253">
        <v>5.990519560857644E-09</v>
      </c>
      <c r="N14" s="253">
        <v>1.6833718355268544E-09</v>
      </c>
      <c r="O14" s="253">
        <v>7.653761393620314E-10</v>
      </c>
      <c r="P14" s="253">
        <v>4.4574527148610804E-10</v>
      </c>
      <c r="Q14" s="253">
        <v>2.8722839962746195E-10</v>
      </c>
      <c r="R14" s="253">
        <v>2.029102620418004E-10</v>
      </c>
      <c r="S14" s="253">
        <v>1.5236008498976635E-10</v>
      </c>
      <c r="T14" s="253">
        <v>1.1991796256878145E-10</v>
      </c>
      <c r="U14" s="253">
        <v>9.781155710769806E-11</v>
      </c>
      <c r="V14" s="253">
        <v>8.179167592803416E-11</v>
      </c>
      <c r="W14" s="255">
        <v>6.977872833676291E-11</v>
      </c>
    </row>
    <row r="15" spans="1:23" ht="12.75">
      <c r="A15" s="286">
        <v>-200</v>
      </c>
      <c r="B15" s="278">
        <v>6.301778558872631E-11</v>
      </c>
      <c r="C15" s="253">
        <v>7.292303793314474E-11</v>
      </c>
      <c r="D15" s="253">
        <v>8.595881178691171E-11</v>
      </c>
      <c r="E15" s="253">
        <v>1.0339519787487432E-10</v>
      </c>
      <c r="F15" s="253">
        <v>1.276950465018669E-10</v>
      </c>
      <c r="G15" s="253">
        <v>1.632059042952268E-10</v>
      </c>
      <c r="H15" s="253">
        <v>2.1786811445319476E-10</v>
      </c>
      <c r="I15" s="253">
        <v>3.0799039109274443E-10</v>
      </c>
      <c r="J15" s="253">
        <v>4.742710361945936E-10</v>
      </c>
      <c r="K15" s="253">
        <v>8.100637403188768E-10</v>
      </c>
      <c r="L15" s="253">
        <v>1.3930648601878758E-09</v>
      </c>
      <c r="M15" s="253">
        <v>1.5463864907218904E-09</v>
      </c>
      <c r="N15" s="253">
        <v>9.802355699849985E-10</v>
      </c>
      <c r="O15" s="253">
        <v>5.950815729061033E-10</v>
      </c>
      <c r="P15" s="253">
        <v>3.7778561766520556E-10</v>
      </c>
      <c r="Q15" s="253">
        <v>2.5977659282577446E-10</v>
      </c>
      <c r="R15" s="253">
        <v>1.8987718193587301E-10</v>
      </c>
      <c r="S15" s="253">
        <v>1.457566565019149E-10</v>
      </c>
      <c r="T15" s="253">
        <v>1.1603348633267536E-10</v>
      </c>
      <c r="U15" s="253">
        <v>9.536190568748361E-11</v>
      </c>
      <c r="V15" s="253">
        <v>8.013429152261717E-11</v>
      </c>
      <c r="W15" s="255">
        <v>6.860939571851766E-11</v>
      </c>
    </row>
    <row r="16" spans="1:23" ht="12.75">
      <c r="A16" s="286">
        <v>-300</v>
      </c>
      <c r="B16" s="278">
        <v>6.152977030816684E-11</v>
      </c>
      <c r="C16" s="253">
        <v>7.081772245394047E-11</v>
      </c>
      <c r="D16" s="253">
        <v>8.271580424889109E-11</v>
      </c>
      <c r="E16" s="253">
        <v>9.837433311012491E-11</v>
      </c>
      <c r="F16" s="253">
        <v>1.1948974217317948E-10</v>
      </c>
      <c r="G16" s="253">
        <v>1.4903038735868299E-10</v>
      </c>
      <c r="H16" s="253">
        <v>1.9232506335262743E-10</v>
      </c>
      <c r="I16" s="253">
        <v>2.5578520431054154E-10</v>
      </c>
      <c r="J16" s="253">
        <v>3.5366319494342665E-10</v>
      </c>
      <c r="K16" s="253">
        <v>4.949727461186109E-10</v>
      </c>
      <c r="L16" s="253">
        <v>6.444368096285723E-10</v>
      </c>
      <c r="M16" s="253">
        <v>6.77322950571466E-10</v>
      </c>
      <c r="N16" s="253">
        <v>5.598332260532738E-10</v>
      </c>
      <c r="O16" s="253">
        <v>4.1231547207493155E-10</v>
      </c>
      <c r="P16" s="253">
        <v>2.9878083385176746E-10</v>
      </c>
      <c r="Q16" s="253">
        <v>2.2236473391176894E-10</v>
      </c>
      <c r="R16" s="253">
        <v>1.7024223571514417E-10</v>
      </c>
      <c r="S16" s="253">
        <v>1.3454276996063472E-10</v>
      </c>
      <c r="T16" s="253">
        <v>1.0939035711913307E-10</v>
      </c>
      <c r="U16" s="253">
        <v>9.088699195883086E-11</v>
      </c>
      <c r="V16" s="253">
        <v>7.720044038201003E-11</v>
      </c>
      <c r="W16" s="255">
        <v>6.657418938094078E-11</v>
      </c>
    </row>
    <row r="17" spans="1:23" ht="12.75">
      <c r="A17" s="286">
        <v>-400</v>
      </c>
      <c r="B17" s="278">
        <v>5.927136439276132E-11</v>
      </c>
      <c r="C17" s="253">
        <v>6.762745495407957E-11</v>
      </c>
      <c r="D17" s="253">
        <v>7.825586347857193E-11</v>
      </c>
      <c r="E17" s="253">
        <v>9.179599486078773E-11</v>
      </c>
      <c r="F17" s="253">
        <v>1.0933704328530476E-10</v>
      </c>
      <c r="G17" s="253">
        <v>1.329079869628752E-10</v>
      </c>
      <c r="H17" s="253">
        <v>1.6446596237852647E-10</v>
      </c>
      <c r="I17" s="253">
        <v>2.069258855900176E-10</v>
      </c>
      <c r="J17" s="253">
        <v>2.6036942770928924E-10</v>
      </c>
      <c r="K17" s="253">
        <v>3.2277264699777106E-10</v>
      </c>
      <c r="L17" s="253">
        <v>3.739354311371927E-10</v>
      </c>
      <c r="M17" s="253">
        <v>3.8473982736575403E-10</v>
      </c>
      <c r="N17" s="253">
        <v>3.4848561274392595E-10</v>
      </c>
      <c r="O17" s="253">
        <v>2.8930730576144524E-10</v>
      </c>
      <c r="P17" s="253">
        <v>2.3240506081136895E-10</v>
      </c>
      <c r="Q17" s="253">
        <v>1.8472353884660004E-10</v>
      </c>
      <c r="R17" s="253">
        <v>1.4845483655519889E-10</v>
      </c>
      <c r="S17" s="253">
        <v>1.2133542730925108E-10</v>
      </c>
      <c r="T17" s="253">
        <v>1.0095342580519469E-10</v>
      </c>
      <c r="U17" s="253">
        <v>8.538780717868097E-11</v>
      </c>
      <c r="V17" s="253">
        <v>7.336017222693154E-11</v>
      </c>
      <c r="W17" s="255">
        <v>6.379427099418462E-11</v>
      </c>
    </row>
    <row r="18" spans="1:23" ht="12.75">
      <c r="A18" s="286">
        <v>-500</v>
      </c>
      <c r="B18" s="278">
        <v>5.6500660514701E-11</v>
      </c>
      <c r="C18" s="253">
        <v>6.401788683402095E-11</v>
      </c>
      <c r="D18" s="253">
        <v>7.315719290962352E-11</v>
      </c>
      <c r="E18" s="253">
        <v>8.44806321621164E-11</v>
      </c>
      <c r="F18" s="253">
        <v>9.869528345643166E-11</v>
      </c>
      <c r="G18" s="253">
        <v>1.1655168983960472E-10</v>
      </c>
      <c r="H18" s="253">
        <v>1.387885200647825E-10</v>
      </c>
      <c r="I18" s="253">
        <v>1.661106614633891E-10</v>
      </c>
      <c r="J18" s="253">
        <v>1.9725987356390572E-10</v>
      </c>
      <c r="K18" s="253">
        <v>2.281252490857583E-10</v>
      </c>
      <c r="L18" s="253">
        <v>2.5037708431499463E-10</v>
      </c>
      <c r="M18" s="253">
        <v>2.550379907165154E-10</v>
      </c>
      <c r="N18" s="253">
        <v>2.400906497130371E-10</v>
      </c>
      <c r="O18" s="253">
        <v>2.1251279014831043E-10</v>
      </c>
      <c r="P18" s="253">
        <v>1.8126589552256957E-10</v>
      </c>
      <c r="Q18" s="253">
        <v>1.522840082128371E-10</v>
      </c>
      <c r="R18" s="253">
        <v>1.2773551472849406E-10</v>
      </c>
      <c r="S18" s="253">
        <v>1.0783665526277623E-10</v>
      </c>
      <c r="T18" s="253">
        <v>9.189374774037642E-11</v>
      </c>
      <c r="U18" s="253">
        <v>7.914220435810775E-11</v>
      </c>
      <c r="V18" s="253">
        <v>6.89201204676201E-11</v>
      </c>
      <c r="W18" s="255">
        <v>6.059279404268493E-11</v>
      </c>
    </row>
    <row r="19" spans="1:23" ht="12.75">
      <c r="A19" s="286">
        <v>-600</v>
      </c>
      <c r="B19" s="278">
        <v>5.3622204405023575E-11</v>
      </c>
      <c r="C19" s="253">
        <v>6.007661222111378E-11</v>
      </c>
      <c r="D19" s="253">
        <v>6.780243964800185E-11</v>
      </c>
      <c r="E19" s="253">
        <v>7.709134173717299E-11</v>
      </c>
      <c r="F19" s="253">
        <v>8.826524678623726E-11</v>
      </c>
      <c r="G19" s="253">
        <v>1.0161386082624638E-10</v>
      </c>
      <c r="H19" s="253">
        <v>1.172462589774859E-10</v>
      </c>
      <c r="I19" s="253">
        <v>1.3488658651522882E-10</v>
      </c>
      <c r="J19" s="253">
        <v>1.5324481561755487E-10</v>
      </c>
      <c r="K19" s="253">
        <v>1.697807291423081E-10</v>
      </c>
      <c r="L19" s="253">
        <v>1.8078943582957767E-10</v>
      </c>
      <c r="M19" s="253">
        <v>1.8313929315623472E-10</v>
      </c>
      <c r="N19" s="253">
        <v>1.7606609056969585E-10</v>
      </c>
      <c r="O19" s="253">
        <v>1.6180194017710964E-10</v>
      </c>
      <c r="P19" s="253">
        <v>1.4417793333084193E-10</v>
      </c>
      <c r="Q19" s="253">
        <v>1.2610631602062602E-10</v>
      </c>
      <c r="R19" s="253">
        <v>1.0960042456856753E-10</v>
      </c>
      <c r="S19" s="253">
        <v>9.518762032936573E-11</v>
      </c>
      <c r="T19" s="253">
        <v>8.295978966143818E-11</v>
      </c>
      <c r="U19" s="253">
        <v>7.273178364995097E-11</v>
      </c>
      <c r="V19" s="253">
        <v>6.422102286874429E-11</v>
      </c>
      <c r="W19" s="255">
        <v>5.712021570175597E-11</v>
      </c>
    </row>
    <row r="20" spans="1:23" ht="12.75">
      <c r="A20" s="286">
        <v>-700</v>
      </c>
      <c r="B20" s="278">
        <v>5.051130980244929E-11</v>
      </c>
      <c r="C20" s="253">
        <v>5.603547571785888E-11</v>
      </c>
      <c r="D20" s="253">
        <v>6.248622275746713E-11</v>
      </c>
      <c r="E20" s="253">
        <v>6.999753783376751E-11</v>
      </c>
      <c r="F20" s="253">
        <v>7.869602858365923E-11</v>
      </c>
      <c r="G20" s="253">
        <v>8.86244889318765E-11</v>
      </c>
      <c r="H20" s="253">
        <v>9.964390332406777E-11</v>
      </c>
      <c r="I20" s="253">
        <v>1.113043550104183E-10</v>
      </c>
      <c r="J20" s="253">
        <v>1.2266840817824456E-10</v>
      </c>
      <c r="K20" s="253">
        <v>1.3227776711680991E-10</v>
      </c>
      <c r="L20" s="253">
        <v>1.383792624037601E-10</v>
      </c>
      <c r="M20" s="253">
        <v>1.3965966450053311E-10</v>
      </c>
      <c r="N20" s="253">
        <v>1.3585276429196614E-10</v>
      </c>
      <c r="O20" s="253">
        <v>1.2787064831261694E-10</v>
      </c>
      <c r="P20" s="253">
        <v>1.1727953932303223E-10</v>
      </c>
      <c r="Q20" s="253">
        <v>1.0554257891456031E-10</v>
      </c>
      <c r="R20" s="253">
        <v>9.43442482120849E-11</v>
      </c>
      <c r="S20" s="253">
        <v>8.388737316262713E-11</v>
      </c>
      <c r="T20" s="253">
        <v>7.460934458750304E-11</v>
      </c>
      <c r="U20" s="253">
        <v>6.650182564500413E-11</v>
      </c>
      <c r="V20" s="253">
        <v>5.950024128935126E-11</v>
      </c>
      <c r="W20" s="255">
        <v>5.351322054510757E-11</v>
      </c>
    </row>
    <row r="21" spans="1:23" ht="12.75">
      <c r="A21" s="286">
        <v>-800</v>
      </c>
      <c r="B21" s="278">
        <v>4.739689032256601E-11</v>
      </c>
      <c r="C21" s="253">
        <v>5.2093443226137416E-11</v>
      </c>
      <c r="D21" s="253">
        <v>5.74183900950913E-11</v>
      </c>
      <c r="E21" s="253">
        <v>6.345079300993256E-11</v>
      </c>
      <c r="F21" s="253">
        <v>7.018585270837014E-11</v>
      </c>
      <c r="G21" s="253">
        <v>7.758223123486694E-11</v>
      </c>
      <c r="H21" s="253">
        <v>8.54698935020411E-11</v>
      </c>
      <c r="I21" s="253">
        <v>9.339536187801633E-11</v>
      </c>
      <c r="J21" s="253">
        <v>1.007429086580712E-10</v>
      </c>
      <c r="K21" s="253">
        <v>1.0671397080673957E-10</v>
      </c>
      <c r="L21" s="253">
        <v>1.1037323497294919E-10</v>
      </c>
      <c r="M21" s="253">
        <v>1.1114911859856526E-10</v>
      </c>
      <c r="N21" s="253">
        <v>1.0890515934249513E-10</v>
      </c>
      <c r="O21" s="253">
        <v>1.0405173232270903E-10</v>
      </c>
      <c r="P21" s="253">
        <v>9.726720367355447E-11</v>
      </c>
      <c r="Q21" s="253">
        <v>8.967093729387444E-11</v>
      </c>
      <c r="R21" s="253">
        <v>8.178263042012057E-11</v>
      </c>
      <c r="S21" s="253">
        <v>7.41276413682442E-11</v>
      </c>
      <c r="T21" s="253">
        <v>6.700432700106115E-11</v>
      </c>
      <c r="U21" s="253">
        <v>6.064643563540399E-11</v>
      </c>
      <c r="V21" s="253">
        <v>5.497336927978164E-11</v>
      </c>
      <c r="W21" s="255">
        <v>4.996529485741489E-11</v>
      </c>
    </row>
    <row r="22" spans="1:23" ht="12.75">
      <c r="A22" s="286">
        <v>-900</v>
      </c>
      <c r="B22" s="278">
        <v>4.4389581948573844E-11</v>
      </c>
      <c r="C22" s="253">
        <v>4.832624435523321E-11</v>
      </c>
      <c r="D22" s="253">
        <v>5.27016899584854E-11</v>
      </c>
      <c r="E22" s="253">
        <v>5.754222860775013E-11</v>
      </c>
      <c r="F22" s="253">
        <v>6.278846523468397E-11</v>
      </c>
      <c r="G22" s="253">
        <v>6.836380222320328E-11</v>
      </c>
      <c r="H22" s="253">
        <v>7.406809889949084E-11</v>
      </c>
      <c r="I22" s="253">
        <v>7.96086344985826E-11</v>
      </c>
      <c r="J22" s="253">
        <v>8.456604822223235E-11</v>
      </c>
      <c r="K22" s="253">
        <v>8.846266470483513E-11</v>
      </c>
      <c r="L22" s="253">
        <v>9.082402993800928E-11</v>
      </c>
      <c r="M22" s="253">
        <v>9.131605673380746E-11</v>
      </c>
      <c r="N22" s="253">
        <v>8.990777231303025E-11</v>
      </c>
      <c r="O22" s="253">
        <v>8.676098435204698E-11</v>
      </c>
      <c r="P22" s="253">
        <v>8.220292401802218E-11</v>
      </c>
      <c r="Q22" s="253">
        <v>7.691607719398323E-11</v>
      </c>
      <c r="R22" s="253">
        <v>7.141670800413801E-11</v>
      </c>
      <c r="S22" s="253">
        <v>6.57944486107669E-11</v>
      </c>
      <c r="T22" s="253">
        <v>6.037996875498673E-11</v>
      </c>
      <c r="U22" s="253">
        <v>5.5328996750405075E-11</v>
      </c>
      <c r="V22" s="253">
        <v>5.0715099805644476E-11</v>
      </c>
      <c r="W22" s="255">
        <v>4.653441190356628E-11</v>
      </c>
    </row>
    <row r="23" spans="1:23" ht="12.75">
      <c r="A23" s="286">
        <v>-1000</v>
      </c>
      <c r="B23" s="278">
        <v>4.149871950958378E-11</v>
      </c>
      <c r="C23" s="253">
        <v>4.480362634822675E-11</v>
      </c>
      <c r="D23" s="253">
        <v>4.8405138377742394E-11</v>
      </c>
      <c r="E23" s="253">
        <v>5.2286442396171403E-11</v>
      </c>
      <c r="F23" s="253">
        <v>5.639335086812738E-11</v>
      </c>
      <c r="G23" s="253">
        <v>6.063073805682887E-11</v>
      </c>
      <c r="H23" s="253">
        <v>6.484377715784533E-11</v>
      </c>
      <c r="I23" s="253">
        <v>6.881825396923195E-11</v>
      </c>
      <c r="J23" s="253">
        <v>7.227561713191468E-11</v>
      </c>
      <c r="K23" s="253">
        <v>7.493218340718521E-11</v>
      </c>
      <c r="L23" s="253">
        <v>7.652395532718217E-11</v>
      </c>
      <c r="M23" s="253">
        <v>7.685718072061538E-11</v>
      </c>
      <c r="N23" s="253">
        <v>7.59189592083521E-11</v>
      </c>
      <c r="O23" s="253">
        <v>7.368121214063359E-11</v>
      </c>
      <c r="P23" s="253">
        <v>7.044341345892966E-11</v>
      </c>
      <c r="Q23" s="253">
        <v>6.701068742492357E-11</v>
      </c>
      <c r="R23" s="253">
        <v>6.288645259268011E-11</v>
      </c>
      <c r="S23" s="253">
        <v>5.869238207873233E-11</v>
      </c>
      <c r="T23" s="253">
        <v>5.451170108572057E-11</v>
      </c>
      <c r="U23" s="253">
        <v>5.049270428527836E-11</v>
      </c>
      <c r="V23" s="253">
        <v>4.676793765542718E-11</v>
      </c>
      <c r="W23" s="255">
        <v>4.330849951862689E-11</v>
      </c>
    </row>
    <row r="24" spans="1:23" ht="12.75">
      <c r="A24" s="287">
        <v>-1100</v>
      </c>
      <c r="B24" s="258">
        <v>3.877978068889864E-11</v>
      </c>
      <c r="C24" s="258">
        <v>4.154906417823319E-11</v>
      </c>
      <c r="D24" s="258">
        <v>4.451711941664851E-11</v>
      </c>
      <c r="E24" s="258">
        <v>4.763878199116253E-11</v>
      </c>
      <c r="F24" s="258">
        <v>5.0882392252925815E-11</v>
      </c>
      <c r="G24" s="258">
        <v>5.414650840935545E-11</v>
      </c>
      <c r="H24" s="258">
        <v>5.7299821046989964E-11</v>
      </c>
      <c r="I24" s="258">
        <v>6.023108851138546E-11</v>
      </c>
      <c r="J24" s="258">
        <v>6.272132427848225E-11</v>
      </c>
      <c r="K24" s="258">
        <v>6.460545925565583E-11</v>
      </c>
      <c r="L24" s="258">
        <v>6.570839999750465E-11</v>
      </c>
      <c r="M24" s="258">
        <v>6.595089844394086E-11</v>
      </c>
      <c r="N24" s="258">
        <v>6.530100110146701E-11</v>
      </c>
      <c r="O24" s="258">
        <v>6.379939294777883E-11</v>
      </c>
      <c r="P24" s="258">
        <v>6.161251163220409E-11</v>
      </c>
      <c r="Q24" s="258">
        <v>5.875501793235654E-11</v>
      </c>
      <c r="R24" s="258">
        <v>5.586676393594087E-11</v>
      </c>
      <c r="S24" s="258">
        <v>5.267832983539428E-11</v>
      </c>
      <c r="T24" s="258">
        <v>4.938810456090709E-11</v>
      </c>
      <c r="U24" s="258">
        <v>4.622480179197665E-11</v>
      </c>
      <c r="V24" s="258">
        <v>4.316889164288337E-11</v>
      </c>
      <c r="W24" s="259">
        <v>4.029955049249683E-11</v>
      </c>
    </row>
    <row r="25" ht="13.5" thickBot="1"/>
    <row r="26" spans="2:16" ht="13.5" thickBot="1">
      <c r="B26" s="72"/>
      <c r="C26" t="s">
        <v>356</v>
      </c>
      <c r="N26" s="72"/>
      <c r="O26" t="s">
        <v>356</v>
      </c>
      <c r="P26" s="52"/>
    </row>
    <row r="27" ht="13.5" thickBot="1"/>
    <row r="28" spans="2:15" ht="13.5" thickBot="1">
      <c r="B28" s="245"/>
      <c r="C28" t="s">
        <v>354</v>
      </c>
      <c r="N28" s="245"/>
      <c r="O28" t="s">
        <v>354</v>
      </c>
    </row>
  </sheetData>
  <sheetProtection/>
  <printOptions/>
  <pageMargins left="0.75" right="0.75" top="1" bottom="1" header="0.5" footer="0.5"/>
  <pageSetup firstPageNumber="52" useFirstPageNumber="1" fitToWidth="2" fitToHeight="1" horizontalDpi="400" verticalDpi="400" orientation="landscape" scale="74" r:id="rId2"/>
  <headerFooter alignWithMargins="0">
    <oddHeader>&amp;C&amp;"Arial,Bold"&amp;12Table A-37
Calculated Acute Hazard Index for Respiratory System
Los Angeles Terminal Modifications</oddHeader>
    <oddFooter>&amp;L&amp;6&amp;F&amp;A&amp;CA-&amp;P</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I1">
      <selection activeCell="C20" sqref="C20"/>
    </sheetView>
  </sheetViews>
  <sheetFormatPr defaultColWidth="9.140625" defaultRowHeight="12.75"/>
  <cols>
    <col min="1" max="1" width="13.8515625" style="52" bestFit="1" customWidth="1"/>
    <col min="2" max="4" width="12.421875" style="52" bestFit="1" customWidth="1"/>
    <col min="5" max="5" width="12.421875" style="52" customWidth="1"/>
    <col min="6" max="27" width="12.421875" style="52" bestFit="1" customWidth="1"/>
    <col min="28" max="16384" width="9.140625" style="52" customWidth="1"/>
  </cols>
  <sheetData>
    <row r="1" spans="1:23" ht="33.75" customHeight="1">
      <c r="A1" s="92" t="s">
        <v>369</v>
      </c>
      <c r="B1" s="295" t="s">
        <v>361</v>
      </c>
      <c r="C1" s="247"/>
      <c r="D1" s="247"/>
      <c r="E1" s="247"/>
      <c r="F1" s="247"/>
      <c r="G1" s="247"/>
      <c r="H1" s="247"/>
      <c r="I1" s="247"/>
      <c r="J1" s="247"/>
      <c r="K1" s="247"/>
      <c r="L1" s="247"/>
      <c r="M1" s="247"/>
      <c r="N1" s="247"/>
      <c r="O1" s="247"/>
      <c r="P1" s="247"/>
      <c r="Q1" s="247"/>
      <c r="R1" s="247"/>
      <c r="S1" s="247"/>
      <c r="T1" s="247"/>
      <c r="U1" s="247"/>
      <c r="V1" s="247"/>
      <c r="W1" s="248"/>
    </row>
    <row r="2" spans="1:23" ht="12.75">
      <c r="A2" s="292" t="s">
        <v>362</v>
      </c>
      <c r="B2" s="249">
        <v>-1100</v>
      </c>
      <c r="C2" s="247">
        <v>-1000</v>
      </c>
      <c r="D2" s="247">
        <v>-900</v>
      </c>
      <c r="E2" s="247">
        <v>-800</v>
      </c>
      <c r="F2" s="247">
        <v>-700</v>
      </c>
      <c r="G2" s="247">
        <v>-600</v>
      </c>
      <c r="H2" s="247">
        <v>-500</v>
      </c>
      <c r="I2" s="247">
        <v>-400</v>
      </c>
      <c r="J2" s="247">
        <v>-300</v>
      </c>
      <c r="K2" s="247">
        <v>-200</v>
      </c>
      <c r="L2" s="247">
        <v>-100</v>
      </c>
      <c r="M2" s="247">
        <v>0</v>
      </c>
      <c r="N2" s="247">
        <v>100</v>
      </c>
      <c r="O2" s="247">
        <v>200</v>
      </c>
      <c r="P2" s="247">
        <v>300</v>
      </c>
      <c r="Q2" s="247">
        <v>400</v>
      </c>
      <c r="R2" s="247">
        <v>500</v>
      </c>
      <c r="S2" s="247">
        <v>600</v>
      </c>
      <c r="T2" s="247">
        <v>700</v>
      </c>
      <c r="U2" s="247">
        <v>800</v>
      </c>
      <c r="V2" s="247">
        <v>900</v>
      </c>
      <c r="W2" s="248">
        <v>1000</v>
      </c>
    </row>
    <row r="3" spans="1:27" ht="12.75">
      <c r="A3" s="285">
        <v>1000</v>
      </c>
      <c r="B3" s="250">
        <v>1.0447325268844355E-13</v>
      </c>
      <c r="C3" s="250">
        <v>1.0138053114094659E-13</v>
      </c>
      <c r="D3" s="250">
        <v>1.024833620803641E-13</v>
      </c>
      <c r="E3" s="250">
        <v>1.084530339046024E-13</v>
      </c>
      <c r="F3" s="250">
        <v>1.1554951125389771E-13</v>
      </c>
      <c r="G3" s="250">
        <v>1.1836252930226707E-13</v>
      </c>
      <c r="H3" s="250">
        <v>1.1572532488192083E-13</v>
      </c>
      <c r="I3" s="250">
        <v>1.1115417055332065E-13</v>
      </c>
      <c r="J3" s="250">
        <v>1.1936946189912653E-13</v>
      </c>
      <c r="K3" s="250">
        <v>1.5999839302955157E-13</v>
      </c>
      <c r="L3" s="250">
        <v>2.0711644533973774E-13</v>
      </c>
      <c r="M3" s="250">
        <v>2.292529794135532E-13</v>
      </c>
      <c r="N3" s="250">
        <v>2.534992770236455E-13</v>
      </c>
      <c r="O3" s="250">
        <v>2.624977381670087E-13</v>
      </c>
      <c r="P3" s="250">
        <v>2.4952748733603316E-13</v>
      </c>
      <c r="Q3" s="250">
        <v>2.5953288107625577E-13</v>
      </c>
      <c r="R3" s="250">
        <v>3.0108083798952875E-13</v>
      </c>
      <c r="S3" s="250">
        <v>3.637903624939438E-13</v>
      </c>
      <c r="T3" s="250">
        <v>4.2020256250371376E-13</v>
      </c>
      <c r="U3" s="250">
        <v>4.3152655845410954E-13</v>
      </c>
      <c r="V3" s="250">
        <v>4.095818210654102E-13</v>
      </c>
      <c r="W3" s="252">
        <v>3.8935526231420916E-13</v>
      </c>
      <c r="X3" s="278"/>
      <c r="Y3" s="278"/>
      <c r="Z3" s="278"/>
      <c r="AA3" s="278"/>
    </row>
    <row r="4" spans="1:27" ht="12.75">
      <c r="A4" s="286">
        <v>900</v>
      </c>
      <c r="B4" s="278">
        <v>1.312928224905101E-13</v>
      </c>
      <c r="C4" s="253">
        <v>1.2657782064807293E-13</v>
      </c>
      <c r="D4" s="253">
        <v>1.2255009026063501E-13</v>
      </c>
      <c r="E4" s="253">
        <v>1.242363027839473E-13</v>
      </c>
      <c r="F4" s="253">
        <v>1.3257146705795074E-13</v>
      </c>
      <c r="G4" s="253">
        <v>1.4112240260270974E-13</v>
      </c>
      <c r="H4" s="253">
        <v>1.4245698786997587E-13</v>
      </c>
      <c r="I4" s="253">
        <v>1.372145451434694E-13</v>
      </c>
      <c r="J4" s="253">
        <v>1.385011812394565E-13</v>
      </c>
      <c r="K4" s="253">
        <v>1.794417819831952E-13</v>
      </c>
      <c r="L4" s="253">
        <v>2.4505223134999104E-13</v>
      </c>
      <c r="M4" s="253">
        <v>2.7812117647542354E-13</v>
      </c>
      <c r="N4" s="253">
        <v>3.1025511276091514E-13</v>
      </c>
      <c r="O4" s="253">
        <v>3.16440555855909E-13</v>
      </c>
      <c r="P4" s="253">
        <v>3.040057374375492E-13</v>
      </c>
      <c r="Q4" s="253">
        <v>3.3516470724036723E-13</v>
      </c>
      <c r="R4" s="253">
        <v>4.060096078051231E-13</v>
      </c>
      <c r="S4" s="253">
        <v>4.895290726446338E-13</v>
      </c>
      <c r="T4" s="253">
        <v>5.225101109560548E-13</v>
      </c>
      <c r="U4" s="253">
        <v>4.990230085578802E-13</v>
      </c>
      <c r="V4" s="253">
        <v>4.717479216286629E-13</v>
      </c>
      <c r="W4" s="255">
        <v>4.661059024748313E-13</v>
      </c>
      <c r="X4" s="278"/>
      <c r="Y4" s="278"/>
      <c r="Z4" s="278"/>
      <c r="AA4" s="278"/>
    </row>
    <row r="5" spans="1:27" ht="12.75">
      <c r="A5" s="286">
        <v>800</v>
      </c>
      <c r="B5" s="278">
        <v>1.5927915546036623E-13</v>
      </c>
      <c r="C5" s="253">
        <v>1.6183644459524746E-13</v>
      </c>
      <c r="D5" s="253">
        <v>1.5712943428135672E-13</v>
      </c>
      <c r="E5" s="253">
        <v>1.5181506779793176E-13</v>
      </c>
      <c r="F5" s="253">
        <v>1.5450821291810354E-13</v>
      </c>
      <c r="G5" s="253">
        <v>1.6652747185204519E-13</v>
      </c>
      <c r="H5" s="253">
        <v>1.7630910279296574E-13</v>
      </c>
      <c r="I5" s="253">
        <v>1.7439912747035137E-13</v>
      </c>
      <c r="J5" s="253">
        <v>1.691327101582054E-13</v>
      </c>
      <c r="K5" s="253">
        <v>2.039677830924152E-13</v>
      </c>
      <c r="L5" s="253">
        <v>2.94040301340059E-13</v>
      </c>
      <c r="M5" s="253">
        <v>3.457295079788453E-13</v>
      </c>
      <c r="N5" s="253">
        <v>3.895870166420578E-13</v>
      </c>
      <c r="O5" s="253">
        <v>3.9002655071211555E-13</v>
      </c>
      <c r="P5" s="253">
        <v>3.8817251608932665E-13</v>
      </c>
      <c r="Q5" s="253">
        <v>4.577147975010024E-13</v>
      </c>
      <c r="R5" s="253">
        <v>5.718178420879829E-13</v>
      </c>
      <c r="S5" s="253">
        <v>6.446845993750042E-13</v>
      </c>
      <c r="T5" s="253">
        <v>6.244660321523496E-13</v>
      </c>
      <c r="U5" s="253">
        <v>5.866740936559334E-13</v>
      </c>
      <c r="V5" s="253">
        <v>5.793059043360568E-13</v>
      </c>
      <c r="W5" s="255">
        <v>5.931392402500549E-13</v>
      </c>
      <c r="X5" s="278"/>
      <c r="Y5" s="278"/>
      <c r="Z5" s="278"/>
      <c r="AA5" s="278"/>
    </row>
    <row r="6" spans="1:27" ht="12.75">
      <c r="A6" s="286">
        <v>700</v>
      </c>
      <c r="B6" s="278">
        <v>1.7560584828087342E-13</v>
      </c>
      <c r="C6" s="253">
        <v>1.9483346596376143E-13</v>
      </c>
      <c r="D6" s="253">
        <v>2.0423949506299635E-13</v>
      </c>
      <c r="E6" s="253">
        <v>2.0106685823003436E-13</v>
      </c>
      <c r="F6" s="253">
        <v>1.9404230463765756E-13</v>
      </c>
      <c r="G6" s="253">
        <v>1.985814928520717E-13</v>
      </c>
      <c r="H6" s="253">
        <v>2.164665337391471E-13</v>
      </c>
      <c r="I6" s="253">
        <v>2.2612829175187015E-13</v>
      </c>
      <c r="J6" s="253">
        <v>2.1903181440257477E-13</v>
      </c>
      <c r="K6" s="253">
        <v>2.392264070395898E-13</v>
      </c>
      <c r="L6" s="253">
        <v>3.584040722536002E-13</v>
      </c>
      <c r="M6" s="253">
        <v>4.4361774114496964E-13</v>
      </c>
      <c r="N6" s="253">
        <v>5.055920450231062E-13</v>
      </c>
      <c r="O6" s="253">
        <v>4.966814906937548E-13</v>
      </c>
      <c r="P6" s="253">
        <v>5.299022748615707E-13</v>
      </c>
      <c r="Q6" s="253">
        <v>6.693544479980612E-13</v>
      </c>
      <c r="R6" s="253">
        <v>8.103170200298408E-13</v>
      </c>
      <c r="S6" s="253">
        <v>8.078476377089711E-13</v>
      </c>
      <c r="T6" s="253">
        <v>7.538888369629779E-13</v>
      </c>
      <c r="U6" s="253">
        <v>7.440432737936852E-13</v>
      </c>
      <c r="V6" s="253">
        <v>7.629032811634342E-13</v>
      </c>
      <c r="W6" s="255">
        <v>7.773359817184199E-13</v>
      </c>
      <c r="X6" s="278"/>
      <c r="Y6" s="278"/>
      <c r="Z6" s="278"/>
      <c r="AA6" s="278"/>
    </row>
    <row r="7" spans="1:27" ht="12.75">
      <c r="A7" s="286">
        <v>600</v>
      </c>
      <c r="B7" s="278">
        <v>1.78898358042033E-13</v>
      </c>
      <c r="C7" s="253">
        <v>2.0901842913380563E-13</v>
      </c>
      <c r="D7" s="253">
        <v>2.4157591643226187E-13</v>
      </c>
      <c r="E7" s="253">
        <v>2.648072899169483E-13</v>
      </c>
      <c r="F7" s="253">
        <v>2.6746047739438745E-13</v>
      </c>
      <c r="G7" s="253">
        <v>2.5840607555119886E-13</v>
      </c>
      <c r="H7" s="253">
        <v>2.666213668970046E-13</v>
      </c>
      <c r="I7" s="253">
        <v>2.93912436883315E-13</v>
      </c>
      <c r="J7" s="253">
        <v>2.9895509139615883E-13</v>
      </c>
      <c r="K7" s="253">
        <v>2.9997800705011126E-13</v>
      </c>
      <c r="L7" s="253">
        <v>4.4300239344688904E-13</v>
      </c>
      <c r="M7" s="253">
        <v>5.92412011152323E-13</v>
      </c>
      <c r="N7" s="253">
        <v>6.810060966188636E-13</v>
      </c>
      <c r="O7" s="253">
        <v>6.685233290292247E-13</v>
      </c>
      <c r="P7" s="253">
        <v>7.938065220527642E-13</v>
      </c>
      <c r="Q7" s="253">
        <v>1.0348629891295034E-12</v>
      </c>
      <c r="R7" s="253">
        <v>1.090228298899681E-12</v>
      </c>
      <c r="S7" s="253">
        <v>1.0108804119614453E-12</v>
      </c>
      <c r="T7" s="253">
        <v>9.972868219038426E-13</v>
      </c>
      <c r="U7" s="253">
        <v>1.0220046196981787E-12</v>
      </c>
      <c r="V7" s="253">
        <v>1.0264479095700347E-12</v>
      </c>
      <c r="W7" s="255">
        <v>9.922281843339057E-13</v>
      </c>
      <c r="X7" s="278"/>
      <c r="Y7" s="278"/>
      <c r="Z7" s="278"/>
      <c r="AA7" s="278"/>
    </row>
    <row r="8" spans="1:27" ht="12.75">
      <c r="A8" s="286">
        <v>500</v>
      </c>
      <c r="B8" s="278">
        <v>1.8720954773039685E-13</v>
      </c>
      <c r="C8" s="253">
        <v>2.1415698198920752E-13</v>
      </c>
      <c r="D8" s="253">
        <v>2.528919208541112E-13</v>
      </c>
      <c r="E8" s="253">
        <v>3.039258221520841E-13</v>
      </c>
      <c r="F8" s="253">
        <v>3.538169348679071E-13</v>
      </c>
      <c r="G8" s="253">
        <v>3.742752479469567E-13</v>
      </c>
      <c r="H8" s="253">
        <v>3.6408604905016437E-13</v>
      </c>
      <c r="I8" s="253">
        <v>3.8054859785596207E-13</v>
      </c>
      <c r="J8" s="253">
        <v>4.2158509694225883E-13</v>
      </c>
      <c r="K8" s="253">
        <v>4.1655043395796155E-13</v>
      </c>
      <c r="L8" s="253">
        <v>5.598385407967739E-13</v>
      </c>
      <c r="M8" s="253">
        <v>8.363853861485359E-13</v>
      </c>
      <c r="N8" s="253">
        <v>9.72041583225437E-13</v>
      </c>
      <c r="O8" s="253">
        <v>9.91317150079604E-13</v>
      </c>
      <c r="P8" s="253">
        <v>1.3307253589781651E-12</v>
      </c>
      <c r="Q8" s="253">
        <v>1.5517310809317264E-12</v>
      </c>
      <c r="R8" s="253">
        <v>1.4387628333983492E-12</v>
      </c>
      <c r="S8" s="253">
        <v>1.4165224094534293E-12</v>
      </c>
      <c r="T8" s="253">
        <v>1.4427825722572405E-12</v>
      </c>
      <c r="U8" s="253">
        <v>1.4085708385496583E-12</v>
      </c>
      <c r="V8" s="253">
        <v>1.307166332823072E-12</v>
      </c>
      <c r="W8" s="255">
        <v>1.1725810005714025E-12</v>
      </c>
      <c r="X8" s="278"/>
      <c r="Y8" s="278"/>
      <c r="Z8" s="278"/>
      <c r="AA8" s="278"/>
    </row>
    <row r="9" spans="1:27" ht="12.75">
      <c r="A9" s="286">
        <v>400</v>
      </c>
      <c r="B9" s="278">
        <v>2.1289432047885995E-13</v>
      </c>
      <c r="C9" s="253">
        <v>2.374602792308125E-13</v>
      </c>
      <c r="D9" s="253">
        <v>2.7010567334328024E-13</v>
      </c>
      <c r="E9" s="253">
        <v>3.178230902944542E-13</v>
      </c>
      <c r="F9" s="253">
        <v>3.910095087233355E-13</v>
      </c>
      <c r="G9" s="253">
        <v>4.883463264197511E-13</v>
      </c>
      <c r="H9" s="253">
        <v>5.607735496367147E-13</v>
      </c>
      <c r="I9" s="253">
        <v>5.576968111463109E-13</v>
      </c>
      <c r="J9" s="253">
        <v>5.951610969723203E-13</v>
      </c>
      <c r="K9" s="253">
        <v>6.506702542563354E-13</v>
      </c>
      <c r="L9" s="253">
        <v>7.432680955246743E-13</v>
      </c>
      <c r="M9" s="253">
        <v>1.275575820478743E-12</v>
      </c>
      <c r="N9" s="253">
        <v>1.5020397564295658E-12</v>
      </c>
      <c r="O9" s="253">
        <v>1.7429363929353753E-12</v>
      </c>
      <c r="P9" s="253">
        <v>2.369152569839409E-12</v>
      </c>
      <c r="Q9" s="253">
        <v>2.2264158784703056E-12</v>
      </c>
      <c r="R9" s="253">
        <v>2.1850757012992416E-12</v>
      </c>
      <c r="S9" s="253">
        <v>2.1818631068235473E-12</v>
      </c>
      <c r="T9" s="253">
        <v>2.017325525579581E-12</v>
      </c>
      <c r="U9" s="253">
        <v>1.761244984835415E-12</v>
      </c>
      <c r="V9" s="253">
        <v>1.5019278750299146E-12</v>
      </c>
      <c r="W9" s="255">
        <v>1.2787084996689721E-12</v>
      </c>
      <c r="X9" s="278"/>
      <c r="Y9" s="278"/>
      <c r="Z9" s="278"/>
      <c r="AA9" s="278"/>
    </row>
    <row r="10" spans="1:27" ht="12.75">
      <c r="A10" s="286">
        <v>300</v>
      </c>
      <c r="B10" s="278">
        <v>2.5289991238265765E-13</v>
      </c>
      <c r="C10" s="253">
        <v>2.836273396439646E-13</v>
      </c>
      <c r="D10" s="253">
        <v>3.210197017130556E-13</v>
      </c>
      <c r="E10" s="253">
        <v>3.6821766930870687E-13</v>
      </c>
      <c r="F10" s="253">
        <v>4.3239763506567845E-13</v>
      </c>
      <c r="G10" s="253">
        <v>5.318841739411037E-13</v>
      </c>
      <c r="H10" s="253">
        <v>7.020397997532615E-13</v>
      </c>
      <c r="I10" s="253">
        <v>9.151898491456098E-13</v>
      </c>
      <c r="J10" s="253">
        <v>9.739355754909588E-13</v>
      </c>
      <c r="K10" s="253">
        <v>1.0772580480687056E-12</v>
      </c>
      <c r="L10" s="253">
        <v>1.1612490130924602E-12</v>
      </c>
      <c r="M10" s="253">
        <v>2.2057817517632325E-12</v>
      </c>
      <c r="N10" s="253">
        <v>2.668794932690567E-12</v>
      </c>
      <c r="O10" s="253">
        <v>3.8911631561066875E-12</v>
      </c>
      <c r="P10" s="253">
        <v>3.949069771954653E-12</v>
      </c>
      <c r="Q10" s="253">
        <v>3.8509817505748675E-12</v>
      </c>
      <c r="R10" s="253">
        <v>3.5978420923358137E-12</v>
      </c>
      <c r="S10" s="253">
        <v>3.0183763574288273E-12</v>
      </c>
      <c r="T10" s="253">
        <v>2.425612719020458E-12</v>
      </c>
      <c r="U10" s="253">
        <v>1.958092315992896E-12</v>
      </c>
      <c r="V10" s="253">
        <v>1.6095098323229484E-12</v>
      </c>
      <c r="W10" s="255">
        <v>1.3483546709517523E-12</v>
      </c>
      <c r="X10" s="278"/>
      <c r="Y10" s="278"/>
      <c r="Z10" s="278"/>
      <c r="AA10" s="278"/>
    </row>
    <row r="11" spans="1:27" ht="12.75">
      <c r="A11" s="286">
        <v>200</v>
      </c>
      <c r="B11" s="278">
        <v>2.982198707698805E-13</v>
      </c>
      <c r="C11" s="253">
        <v>3.4162186230594237E-13</v>
      </c>
      <c r="D11" s="253">
        <v>3.954448070666451E-13</v>
      </c>
      <c r="E11" s="253">
        <v>4.63260918312276E-13</v>
      </c>
      <c r="F11" s="253">
        <v>5.504884523973643E-13</v>
      </c>
      <c r="G11" s="253">
        <v>6.664135654929479E-13</v>
      </c>
      <c r="H11" s="253">
        <v>8.326133846745865E-13</v>
      </c>
      <c r="I11" s="253">
        <v>1.1109183663065795E-12</v>
      </c>
      <c r="J11" s="253">
        <v>1.6825284286523536E-12</v>
      </c>
      <c r="K11" s="253">
        <v>2.172880628737277E-12</v>
      </c>
      <c r="L11" s="253">
        <v>2.5441190958365622E-12</v>
      </c>
      <c r="M11" s="253">
        <v>4.74081447964242E-12</v>
      </c>
      <c r="N11" s="253">
        <v>6.885013512426296E-12</v>
      </c>
      <c r="O11" s="253">
        <v>9.053187130849682E-12</v>
      </c>
      <c r="P11" s="253">
        <v>8.447669012881091E-12</v>
      </c>
      <c r="Q11" s="253">
        <v>6.61684178899127E-12</v>
      </c>
      <c r="R11" s="253">
        <v>4.715721080006399E-12</v>
      </c>
      <c r="S11" s="253">
        <v>3.4541224429554912E-12</v>
      </c>
      <c r="T11" s="253">
        <v>2.6373402763315285E-12</v>
      </c>
      <c r="U11" s="253">
        <v>2.0852455266963165E-12</v>
      </c>
      <c r="V11" s="253">
        <v>1.6939163568311209E-12</v>
      </c>
      <c r="W11" s="255">
        <v>1.4061414138715211E-12</v>
      </c>
      <c r="X11" s="278"/>
      <c r="Y11" s="278"/>
      <c r="Z11" s="278"/>
      <c r="AA11" s="278"/>
    </row>
    <row r="12" spans="1:27" ht="12.75">
      <c r="A12" s="286">
        <v>100</v>
      </c>
      <c r="B12" s="278">
        <v>3.337901643303687E-13</v>
      </c>
      <c r="C12" s="253">
        <v>3.90050525297755E-13</v>
      </c>
      <c r="D12" s="253">
        <v>4.630611300986134E-13</v>
      </c>
      <c r="E12" s="253">
        <v>5.603340155666571E-13</v>
      </c>
      <c r="F12" s="253">
        <v>6.940402796782113E-13</v>
      </c>
      <c r="G12" s="253">
        <v>8.848300321974419E-13</v>
      </c>
      <c r="H12" s="253">
        <v>1.1704552539780325E-12</v>
      </c>
      <c r="I12" s="253">
        <v>1.6195791582915431E-12</v>
      </c>
      <c r="J12" s="253">
        <v>2.3945576390887447E-12</v>
      </c>
      <c r="K12" s="253">
        <v>3.998513359071873E-12</v>
      </c>
      <c r="L12" s="253">
        <v>8.675978991926158E-12</v>
      </c>
      <c r="M12" s="300">
        <v>1.6659052501227707E-11</v>
      </c>
      <c r="N12" s="300">
        <v>3.992550080470472E-11</v>
      </c>
      <c r="O12" s="253">
        <v>2.7421867334030937E-11</v>
      </c>
      <c r="P12" s="253">
        <v>1.3664810560009323E-11</v>
      </c>
      <c r="Q12" s="253">
        <v>7.93717016933043E-12</v>
      </c>
      <c r="R12" s="253">
        <v>5.209437713609401E-12</v>
      </c>
      <c r="S12" s="253">
        <v>3.686260364174332E-12</v>
      </c>
      <c r="T12" s="253">
        <v>2.7607934093179185E-12</v>
      </c>
      <c r="U12" s="253">
        <v>2.1540286128960748E-12</v>
      </c>
      <c r="V12" s="253">
        <v>1.7339778894347446E-12</v>
      </c>
      <c r="W12" s="255">
        <v>1.4306274573380083E-12</v>
      </c>
      <c r="X12" s="278"/>
      <c r="Y12" s="278"/>
      <c r="Z12" s="278"/>
      <c r="AA12" s="278"/>
    </row>
    <row r="13" spans="1:27" ht="13.5" thickBot="1">
      <c r="A13" s="286">
        <v>0</v>
      </c>
      <c r="B13" s="278">
        <v>3.476714494156457E-13</v>
      </c>
      <c r="C13" s="253">
        <v>4.095818210654102E-13</v>
      </c>
      <c r="D13" s="253">
        <v>4.914070818530621E-13</v>
      </c>
      <c r="E13" s="253">
        <v>6.030727102333589E-13</v>
      </c>
      <c r="F13" s="253">
        <v>7.616725857672724E-13</v>
      </c>
      <c r="G13" s="253">
        <v>9.988771360845969E-13</v>
      </c>
      <c r="H13" s="253">
        <v>1.3792738948981752E-12</v>
      </c>
      <c r="I13" s="253">
        <v>2.0592650673916327E-12</v>
      </c>
      <c r="J13" s="253">
        <v>3.43876272508911E-12</v>
      </c>
      <c r="K13" s="253">
        <v>7.1066665481921225E-12</v>
      </c>
      <c r="L13" s="253">
        <v>2.4382321417482423E-11</v>
      </c>
      <c r="M13" s="300">
        <v>1.1234514645430041E-09</v>
      </c>
      <c r="N13" s="300">
        <v>1.3786599856752328E-10</v>
      </c>
      <c r="O13" s="253">
        <v>3.236714507153565E-11</v>
      </c>
      <c r="P13" s="253">
        <v>1.4176452192142133E-11</v>
      </c>
      <c r="Q13" s="253">
        <v>8.036536835277658E-12</v>
      </c>
      <c r="R13" s="253">
        <v>5.201454176591442E-12</v>
      </c>
      <c r="S13" s="253">
        <v>3.674952351281029E-12</v>
      </c>
      <c r="T13" s="253">
        <v>2.752082643202229E-12</v>
      </c>
      <c r="U13" s="253">
        <v>2.148834119340847E-12</v>
      </c>
      <c r="V13" s="253">
        <v>1.73158842239934E-12</v>
      </c>
      <c r="W13" s="255">
        <v>1.4301719402108577E-12</v>
      </c>
      <c r="X13" s="278"/>
      <c r="Y13" s="278"/>
      <c r="Z13" s="278"/>
      <c r="AA13" s="278"/>
    </row>
    <row r="14" spans="1:27" ht="13.5" thickBot="1">
      <c r="A14" s="286">
        <v>-100</v>
      </c>
      <c r="B14" s="278">
        <v>3.6872912713568304E-13</v>
      </c>
      <c r="C14" s="253">
        <v>4.42003452378576E-13</v>
      </c>
      <c r="D14" s="253">
        <v>5.425528645506861E-13</v>
      </c>
      <c r="E14" s="253">
        <v>6.863364461593817E-13</v>
      </c>
      <c r="F14" s="253">
        <v>9.026751154417848E-13</v>
      </c>
      <c r="G14" s="253">
        <v>1.2489560388903388E-12</v>
      </c>
      <c r="H14" s="253">
        <v>1.848128883193004E-12</v>
      </c>
      <c r="I14" s="253">
        <v>2.9486742454462215E-12</v>
      </c>
      <c r="J14" s="253">
        <v>5.193166961488718E-12</v>
      </c>
      <c r="K14" s="253">
        <v>1.3045507055298015E-11</v>
      </c>
      <c r="L14" s="253">
        <v>7.579098544664368E-11</v>
      </c>
      <c r="M14" s="256">
        <v>1.5468003877338188E-10</v>
      </c>
      <c r="N14" s="253">
        <v>2.070471587872395E-11</v>
      </c>
      <c r="O14" s="253">
        <v>9.062601151477464E-12</v>
      </c>
      <c r="P14" s="253">
        <v>5.604011444064476E-12</v>
      </c>
      <c r="Q14" s="253">
        <v>4.420825685111863E-12</v>
      </c>
      <c r="R14" s="253">
        <v>3.5412061295267417E-12</v>
      </c>
      <c r="S14" s="253">
        <v>2.831078902884419E-12</v>
      </c>
      <c r="T14" s="253">
        <v>2.288661894319023E-12</v>
      </c>
      <c r="U14" s="253">
        <v>1.8778813439716378E-12</v>
      </c>
      <c r="V14" s="253">
        <v>1.565005009847469E-12</v>
      </c>
      <c r="W14" s="255">
        <v>1.3236049070432302E-12</v>
      </c>
      <c r="X14" s="278"/>
      <c r="Y14" s="278"/>
      <c r="Z14" s="278"/>
      <c r="AA14" s="278"/>
    </row>
    <row r="15" spans="1:27" ht="12.75">
      <c r="A15" s="286">
        <v>-200</v>
      </c>
      <c r="B15" s="278">
        <v>4.491958280704293E-13</v>
      </c>
      <c r="C15" s="253">
        <v>5.522465886775951E-13</v>
      </c>
      <c r="D15" s="253">
        <v>6.929054826246077E-13</v>
      </c>
      <c r="E15" s="253">
        <v>8.877868977596482E-13</v>
      </c>
      <c r="F15" s="253">
        <v>1.1612729876780996E-12</v>
      </c>
      <c r="G15" s="253">
        <v>1.5549676499930603E-12</v>
      </c>
      <c r="H15" s="253">
        <v>2.2001637071950406E-12</v>
      </c>
      <c r="I15" s="253">
        <v>3.783765003970224E-12</v>
      </c>
      <c r="J15" s="253">
        <v>9.821924227852062E-12</v>
      </c>
      <c r="K15" s="253">
        <v>2.4206068255389285E-11</v>
      </c>
      <c r="L15" s="253">
        <v>5.7237325332196485E-11</v>
      </c>
      <c r="M15" s="253">
        <v>3.137713853213768E-11</v>
      </c>
      <c r="N15" s="253">
        <v>8.087754541732201E-12</v>
      </c>
      <c r="O15" s="253">
        <v>5.656931346099424E-12</v>
      </c>
      <c r="P15" s="253">
        <v>3.4536829088854327E-12</v>
      </c>
      <c r="Q15" s="253">
        <v>2.3381694136646137E-12</v>
      </c>
      <c r="R15" s="253">
        <v>1.798893075817994E-12</v>
      </c>
      <c r="S15" s="253">
        <v>1.5597705586495092E-12</v>
      </c>
      <c r="T15" s="253">
        <v>1.4008829880879215E-12</v>
      </c>
      <c r="U15" s="253">
        <v>1.2641079770145097E-12</v>
      </c>
      <c r="V15" s="253">
        <v>1.1384092245065524E-12</v>
      </c>
      <c r="W15" s="255">
        <v>1.0236828406929446E-12</v>
      </c>
      <c r="X15" s="278"/>
      <c r="Y15" s="278"/>
      <c r="Z15" s="278"/>
      <c r="AA15" s="278"/>
    </row>
    <row r="16" spans="1:27" ht="12.75">
      <c r="A16" s="286">
        <v>-300</v>
      </c>
      <c r="B16" s="278">
        <v>5.345453529470893E-13</v>
      </c>
      <c r="C16" s="253">
        <v>6.422951323395994E-13</v>
      </c>
      <c r="D16" s="253">
        <v>7.786865500427789E-13</v>
      </c>
      <c r="E16" s="253">
        <v>9.603579684904489E-13</v>
      </c>
      <c r="F16" s="253">
        <v>1.2426027736958681E-12</v>
      </c>
      <c r="G16" s="253">
        <v>1.8317782157868574E-12</v>
      </c>
      <c r="H16" s="253">
        <v>3.4034801265562967E-12</v>
      </c>
      <c r="I16" s="253">
        <v>7.037659699193062E-12</v>
      </c>
      <c r="J16" s="253">
        <v>1.2164592872088359E-11</v>
      </c>
      <c r="K16" s="253">
        <v>2.1028516632371194E-11</v>
      </c>
      <c r="L16" s="253">
        <v>3.365073639514654E-11</v>
      </c>
      <c r="M16" s="253">
        <v>1.2739719206994593E-11</v>
      </c>
      <c r="N16" s="253">
        <v>5.292333839222283E-12</v>
      </c>
      <c r="O16" s="253">
        <v>3.1145623950145467E-12</v>
      </c>
      <c r="P16" s="253">
        <v>2.6308671382088603E-12</v>
      </c>
      <c r="Q16" s="253">
        <v>1.8521646051089884E-12</v>
      </c>
      <c r="R16" s="253">
        <v>1.399716224920132E-12</v>
      </c>
      <c r="S16" s="253">
        <v>1.089005595032066E-12</v>
      </c>
      <c r="T16" s="253">
        <v>9.078776005255586E-13</v>
      </c>
      <c r="U16" s="253">
        <v>8.10812494799724E-13</v>
      </c>
      <c r="V16" s="253">
        <v>7.498531150469934E-13</v>
      </c>
      <c r="W16" s="255">
        <v>7.021996303241917E-13</v>
      </c>
      <c r="X16" s="278"/>
      <c r="Y16" s="278"/>
      <c r="Z16" s="278"/>
      <c r="AA16" s="278"/>
    </row>
    <row r="17" spans="1:27" ht="12.75">
      <c r="A17" s="286">
        <v>-400</v>
      </c>
      <c r="B17" s="278">
        <v>5.588395997284608E-13</v>
      </c>
      <c r="C17" s="253">
        <v>6.605238089541746E-13</v>
      </c>
      <c r="D17" s="253">
        <v>8.150719795150105E-13</v>
      </c>
      <c r="E17" s="253">
        <v>1.1031026513880987E-12</v>
      </c>
      <c r="F17" s="253">
        <v>1.722406156099407E-12</v>
      </c>
      <c r="G17" s="253">
        <v>3.0120151007058104E-12</v>
      </c>
      <c r="H17" s="253">
        <v>5.139759576212434E-12</v>
      </c>
      <c r="I17" s="253">
        <v>7.460970966301365E-12</v>
      </c>
      <c r="J17" s="253">
        <v>1.0837527633184493E-11</v>
      </c>
      <c r="K17" s="253">
        <v>1.7990433165546685E-11</v>
      </c>
      <c r="L17" s="253">
        <v>1.9010304047122946E-11</v>
      </c>
      <c r="M17" s="253">
        <v>6.981063694026725E-12</v>
      </c>
      <c r="N17" s="253">
        <v>3.814228710789496E-12</v>
      </c>
      <c r="O17" s="253">
        <v>2.068695071076508E-12</v>
      </c>
      <c r="P17" s="253">
        <v>1.840041456303942E-12</v>
      </c>
      <c r="Q17" s="253">
        <v>1.5417336787200502E-12</v>
      </c>
      <c r="R17" s="253">
        <v>1.1712783814183223E-12</v>
      </c>
      <c r="S17" s="253">
        <v>9.470920311032525E-13</v>
      </c>
      <c r="T17" s="253">
        <v>7.720535813491809E-13</v>
      </c>
      <c r="U17" s="253">
        <v>6.411283691718099E-13</v>
      </c>
      <c r="V17" s="253">
        <v>5.571533872051486E-13</v>
      </c>
      <c r="W17" s="255">
        <v>5.063911978777568E-13</v>
      </c>
      <c r="X17" s="278"/>
      <c r="Y17" s="278"/>
      <c r="Z17" s="278"/>
      <c r="AA17" s="278"/>
    </row>
    <row r="18" spans="1:27" ht="12.75">
      <c r="A18" s="286">
        <v>-500</v>
      </c>
      <c r="B18" s="278">
        <v>5.823506767122748E-13</v>
      </c>
      <c r="C18" s="253">
        <v>7.45705511731358E-13</v>
      </c>
      <c r="D18" s="253">
        <v>1.0549457003668671E-12</v>
      </c>
      <c r="E18" s="253">
        <v>1.6367689361950728E-12</v>
      </c>
      <c r="F18" s="253">
        <v>2.602489220340225E-12</v>
      </c>
      <c r="G18" s="253">
        <v>3.864799103431772E-12</v>
      </c>
      <c r="H18" s="253">
        <v>5.11816646607978E-12</v>
      </c>
      <c r="I18" s="253">
        <v>6.7302255960090635E-12</v>
      </c>
      <c r="J18" s="253">
        <v>1.0330009629781679E-11</v>
      </c>
      <c r="K18" s="253">
        <v>1.3662796694815602E-11</v>
      </c>
      <c r="L18" s="253">
        <v>1.1240188790528629E-11</v>
      </c>
      <c r="M18" s="253">
        <v>4.463604337421299E-12</v>
      </c>
      <c r="N18" s="253">
        <v>2.8587216001267754E-12</v>
      </c>
      <c r="O18" s="253">
        <v>1.624789634903864E-12</v>
      </c>
      <c r="P18" s="253">
        <v>1.2570274827223077E-12</v>
      </c>
      <c r="Q18" s="253">
        <v>1.2248695718511764E-12</v>
      </c>
      <c r="R18" s="253">
        <v>1.0270073165682899E-12</v>
      </c>
      <c r="S18" s="253">
        <v>8.181327349483213E-13</v>
      </c>
      <c r="T18" s="253">
        <v>6.868718785719974E-13</v>
      </c>
      <c r="U18" s="253">
        <v>5.841008214639592E-13</v>
      </c>
      <c r="V18" s="253">
        <v>4.960022107673018E-13</v>
      </c>
      <c r="W18" s="255">
        <v>4.2821007410731045E-13</v>
      </c>
      <c r="X18" s="278"/>
      <c r="Y18" s="278"/>
      <c r="Z18" s="278"/>
      <c r="AA18" s="278"/>
    </row>
    <row r="19" spans="1:27" ht="12.75">
      <c r="A19" s="286">
        <v>-600</v>
      </c>
      <c r="B19" s="278">
        <v>7.191976115426051E-13</v>
      </c>
      <c r="C19" s="253">
        <v>1.0274468506383478E-12</v>
      </c>
      <c r="D19" s="253">
        <v>1.5269493509090183E-12</v>
      </c>
      <c r="E19" s="253">
        <v>2.2262720309564685E-12</v>
      </c>
      <c r="F19" s="253">
        <v>3.0215969434330683E-12</v>
      </c>
      <c r="G19" s="253">
        <v>3.768109599547623E-12</v>
      </c>
      <c r="H19" s="253">
        <v>4.661170906147963E-12</v>
      </c>
      <c r="I19" s="253">
        <v>6.560669334837895E-12</v>
      </c>
      <c r="J19" s="253">
        <v>9.10286247229475E-12</v>
      </c>
      <c r="K19" s="253">
        <v>1.0109419467312534E-11</v>
      </c>
      <c r="L19" s="253">
        <v>7.074692442477562E-12</v>
      </c>
      <c r="M19" s="253">
        <v>3.130010019694938E-12</v>
      </c>
      <c r="N19" s="253">
        <v>2.21280630535561E-12</v>
      </c>
      <c r="O19" s="253">
        <v>1.3635945158899348E-12</v>
      </c>
      <c r="P19" s="253">
        <v>9.749904572590973E-13</v>
      </c>
      <c r="Q19" s="253">
        <v>9.028189629556217E-13</v>
      </c>
      <c r="R19" s="253">
        <v>8.753281047556488E-13</v>
      </c>
      <c r="S19" s="253">
        <v>7.38121551140726E-13</v>
      </c>
      <c r="T19" s="253">
        <v>6.091702465143414E-13</v>
      </c>
      <c r="U19" s="253">
        <v>5.24196323479367E-13</v>
      </c>
      <c r="V19" s="253">
        <v>4.590014335969895E-13</v>
      </c>
      <c r="W19" s="255">
        <v>4.003835717083844E-13</v>
      </c>
      <c r="X19" s="278"/>
      <c r="Y19" s="278"/>
      <c r="Z19" s="278"/>
      <c r="AA19" s="278"/>
    </row>
    <row r="20" spans="1:27" ht="12.75">
      <c r="A20" s="286">
        <v>-700</v>
      </c>
      <c r="B20" s="278">
        <v>9.93674651000823E-13</v>
      </c>
      <c r="C20" s="253">
        <v>1.4019378698560602E-12</v>
      </c>
      <c r="D20" s="253">
        <v>1.9074899572364344E-12</v>
      </c>
      <c r="E20" s="253">
        <v>2.4338360018948104E-12</v>
      </c>
      <c r="F20" s="253">
        <v>2.9142627235249763E-12</v>
      </c>
      <c r="G20" s="253">
        <v>3.46328872619833E-12</v>
      </c>
      <c r="H20" s="253">
        <v>4.539651723069828E-12</v>
      </c>
      <c r="I20" s="253">
        <v>6.264495295375919E-12</v>
      </c>
      <c r="J20" s="253">
        <v>7.592095966692401E-12</v>
      </c>
      <c r="K20" s="253">
        <v>7.509087959679865E-12</v>
      </c>
      <c r="L20" s="253">
        <v>4.7353562656451576E-12</v>
      </c>
      <c r="M20" s="253">
        <v>2.320723906847596E-12</v>
      </c>
      <c r="N20" s="253">
        <v>1.7652247660515742E-12</v>
      </c>
      <c r="O20" s="253">
        <v>1.1775437397987812E-12</v>
      </c>
      <c r="P20" s="253">
        <v>8.195312524439597E-13</v>
      </c>
      <c r="Q20" s="253">
        <v>6.949992631037917E-13</v>
      </c>
      <c r="R20" s="253">
        <v>6.939683559212928E-13</v>
      </c>
      <c r="S20" s="253">
        <v>6.57279248364294E-13</v>
      </c>
      <c r="T20" s="253">
        <v>5.609893209074703E-13</v>
      </c>
      <c r="U20" s="253">
        <v>4.745049989772066E-13</v>
      </c>
      <c r="V20" s="253">
        <v>4.1551952677546257E-13</v>
      </c>
      <c r="W20" s="255">
        <v>3.7113457722818074E-13</v>
      </c>
      <c r="X20" s="278"/>
      <c r="Y20" s="278"/>
      <c r="Z20" s="278"/>
      <c r="AA20" s="278"/>
    </row>
    <row r="21" spans="1:27" ht="12.75">
      <c r="A21" s="286">
        <v>-800</v>
      </c>
      <c r="B21" s="278">
        <v>1.2754959051932776E-12</v>
      </c>
      <c r="C21" s="253">
        <v>1.6452159818687273E-12</v>
      </c>
      <c r="D21" s="253">
        <v>2.0088065561490085E-12</v>
      </c>
      <c r="E21" s="253">
        <v>2.336131573885255E-12</v>
      </c>
      <c r="F21" s="253">
        <v>2.6980439271707707E-12</v>
      </c>
      <c r="G21" s="253">
        <v>3.3522304539875675E-12</v>
      </c>
      <c r="H21" s="253">
        <v>4.488402050501099E-12</v>
      </c>
      <c r="I21" s="253">
        <v>5.6454794856922844E-12</v>
      </c>
      <c r="J21" s="253">
        <v>6.225025135884735E-12</v>
      </c>
      <c r="K21" s="253">
        <v>5.604746664690754E-12</v>
      </c>
      <c r="L21" s="253">
        <v>3.3440790948701335E-12</v>
      </c>
      <c r="M21" s="253">
        <v>1.8076997402762416E-12</v>
      </c>
      <c r="N21" s="253">
        <v>1.4396578845955576E-12</v>
      </c>
      <c r="O21" s="253">
        <v>1.0348390145438638E-12</v>
      </c>
      <c r="P21" s="253">
        <v>7.171837463488861E-13</v>
      </c>
      <c r="Q21" s="253">
        <v>5.795216756068125E-13</v>
      </c>
      <c r="R21" s="253">
        <v>5.451101536855673E-13</v>
      </c>
      <c r="S21" s="253">
        <v>5.515033765227704E-13</v>
      </c>
      <c r="T21" s="253">
        <v>5.133278446561219E-13</v>
      </c>
      <c r="U21" s="253">
        <v>4.434419275169466E-13</v>
      </c>
      <c r="V21" s="253">
        <v>3.8219485273654195E-13</v>
      </c>
      <c r="W21" s="255">
        <v>3.391524799850727E-13</v>
      </c>
      <c r="X21" s="278"/>
      <c r="Y21" s="278"/>
      <c r="Z21" s="278"/>
      <c r="AA21" s="278"/>
    </row>
    <row r="22" spans="1:27" ht="12.75">
      <c r="A22" s="286">
        <v>-900</v>
      </c>
      <c r="B22" s="278">
        <v>1.4309471184798688E-12</v>
      </c>
      <c r="C22" s="253">
        <v>1.6914389829817048E-12</v>
      </c>
      <c r="D22" s="253">
        <v>1.9244799469263005E-12</v>
      </c>
      <c r="E22" s="253">
        <v>2.1757575790140177E-12</v>
      </c>
      <c r="F22" s="253">
        <v>2.5976383625124975E-12</v>
      </c>
      <c r="G22" s="253">
        <v>3.3517749368604173E-12</v>
      </c>
      <c r="H22" s="253">
        <v>4.268571083243874E-12</v>
      </c>
      <c r="I22" s="253">
        <v>4.927488594960202E-12</v>
      </c>
      <c r="J22" s="253">
        <v>5.092945201987015E-12</v>
      </c>
      <c r="K22" s="253">
        <v>4.2356939348035576E-12</v>
      </c>
      <c r="L22" s="253">
        <v>2.475727594535583E-12</v>
      </c>
      <c r="M22" s="253">
        <v>1.4556649162742047E-12</v>
      </c>
      <c r="N22" s="253">
        <v>1.1990089854746905E-12</v>
      </c>
      <c r="O22" s="253">
        <v>9.15797205315144E-13</v>
      </c>
      <c r="P22" s="253">
        <v>6.428625308664012E-13</v>
      </c>
      <c r="Q22" s="253">
        <v>5.076458678595577E-13</v>
      </c>
      <c r="R22" s="253">
        <v>4.492677518273478E-13</v>
      </c>
      <c r="S22" s="253">
        <v>4.482608192304883E-13</v>
      </c>
      <c r="T22" s="253">
        <v>4.4874031094327864E-13</v>
      </c>
      <c r="U22" s="253">
        <v>4.13417754767732E-13</v>
      </c>
      <c r="V22" s="253">
        <v>3.61129183487958E-13</v>
      </c>
      <c r="W22" s="255">
        <v>3.1589713191474676E-13</v>
      </c>
      <c r="X22" s="278"/>
      <c r="Y22" s="278"/>
      <c r="Z22" s="278"/>
      <c r="AA22" s="278"/>
    </row>
    <row r="23" spans="1:27" ht="12.75">
      <c r="A23" s="286">
        <v>-1000</v>
      </c>
      <c r="B23" s="278">
        <v>1.4478891589984565E-12</v>
      </c>
      <c r="C23" s="253">
        <v>1.6197150142768337E-12</v>
      </c>
      <c r="D23" s="253">
        <v>1.8013304920246778E-12</v>
      </c>
      <c r="E23" s="253">
        <v>2.087027637562187E-12</v>
      </c>
      <c r="F23" s="253">
        <v>2.5978940914259857E-12</v>
      </c>
      <c r="G23" s="253">
        <v>3.294531617881811E-12</v>
      </c>
      <c r="H23" s="253">
        <v>3.909543671763646E-12</v>
      </c>
      <c r="I23" s="253">
        <v>4.2553770696135965E-12</v>
      </c>
      <c r="J23" s="253">
        <v>4.169739849709262E-12</v>
      </c>
      <c r="K23" s="253">
        <v>3.251465270544703E-12</v>
      </c>
      <c r="L23" s="253">
        <v>1.904181464418181E-12</v>
      </c>
      <c r="M23" s="253">
        <v>1.2016701644806763E-12</v>
      </c>
      <c r="N23" s="253">
        <v>1.01605892245958E-12</v>
      </c>
      <c r="O23" s="253">
        <v>8.143287673601858E-13</v>
      </c>
      <c r="P23" s="253">
        <v>5.857870339872716E-13</v>
      </c>
      <c r="Q23" s="253">
        <v>4.558208052354809E-13</v>
      </c>
      <c r="R23" s="253">
        <v>3.903941610252547E-13</v>
      </c>
      <c r="S23" s="253">
        <v>3.700876869885887E-13</v>
      </c>
      <c r="T23" s="253">
        <v>3.7776754592177886E-13</v>
      </c>
      <c r="U23" s="253">
        <v>3.7227736581033076E-13</v>
      </c>
      <c r="V23" s="253">
        <v>3.4122228587861714E-13</v>
      </c>
      <c r="W23" s="255">
        <v>3.0103288881824976E-13</v>
      </c>
      <c r="X23" s="278"/>
      <c r="Y23" s="278"/>
      <c r="Z23" s="278"/>
      <c r="AA23" s="278"/>
    </row>
    <row r="24" spans="1:27" ht="12.75">
      <c r="A24" s="287">
        <v>-1100</v>
      </c>
      <c r="B24" s="258">
        <v>1.386945762302819E-12</v>
      </c>
      <c r="C24" s="258">
        <v>1.5224980695086156E-12</v>
      </c>
      <c r="D24" s="258">
        <v>1.7239245465232425E-12</v>
      </c>
      <c r="E24" s="258">
        <v>2.0785326427172534E-12</v>
      </c>
      <c r="F24" s="258">
        <v>2.5989090155513914E-12</v>
      </c>
      <c r="G24" s="258">
        <v>3.133134707356621E-12</v>
      </c>
      <c r="H24" s="258">
        <v>3.5088644134990413E-12</v>
      </c>
      <c r="I24" s="258">
        <v>3.667056721077084E-12</v>
      </c>
      <c r="J24" s="258">
        <v>3.420781785859477E-12</v>
      </c>
      <c r="K24" s="258">
        <v>2.539052466738079E-12</v>
      </c>
      <c r="L24" s="258">
        <v>1.511062192158569E-12</v>
      </c>
      <c r="M24" s="258">
        <v>1.011887344558305E-12</v>
      </c>
      <c r="N24" s="258">
        <v>8.737138159892551E-13</v>
      </c>
      <c r="O24" s="258">
        <v>7.27269055374574E-13</v>
      </c>
      <c r="P24" s="258">
        <v>5.393402700749916E-13</v>
      </c>
      <c r="Q24" s="258">
        <v>4.1575128110331115E-13</v>
      </c>
      <c r="R24" s="258">
        <v>3.5078015402023564E-13</v>
      </c>
      <c r="S24" s="258">
        <v>3.1809480226503534E-13</v>
      </c>
      <c r="T24" s="258">
        <v>3.1620080999951386E-13</v>
      </c>
      <c r="U24" s="258">
        <v>3.2320938053479774E-13</v>
      </c>
      <c r="V24" s="258">
        <v>3.1402711423486495E-13</v>
      </c>
      <c r="W24" s="259">
        <v>2.8730344277535633E-13</v>
      </c>
      <c r="X24" s="278"/>
      <c r="Y24" s="278"/>
      <c r="Z24" s="278"/>
      <c r="AA24" s="278"/>
    </row>
    <row r="25" ht="13.5" thickBot="1"/>
    <row r="26" spans="2:15" ht="13.5" thickBot="1">
      <c r="B26" s="72"/>
      <c r="C26" t="s">
        <v>349</v>
      </c>
      <c r="N26" s="72"/>
      <c r="O26" t="s">
        <v>349</v>
      </c>
    </row>
  </sheetData>
  <sheetProtection/>
  <printOptions horizontalCentered="1"/>
  <pageMargins left="0.75" right="0.75" top="1" bottom="1" header="0.5" footer="0.5"/>
  <pageSetup firstPageNumber="54" useFirstPageNumber="1" fitToWidth="2" fitToHeight="1" horizontalDpi="400" verticalDpi="400" orientation="landscape" scale="74" r:id="rId2"/>
  <headerFooter alignWithMargins="0">
    <oddHeader>&amp;C&amp;"Arial,Bold"&amp;12Table A-38
Calculated Maximum Individual Cancer Risk 
Colton Terminal Modifications</oddHeader>
    <oddFooter>&amp;L&amp;6&amp;F&amp;A&amp;CA-&amp;P</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I1">
      <selection activeCell="C20" sqref="C20"/>
    </sheetView>
  </sheetViews>
  <sheetFormatPr defaultColWidth="9.140625" defaultRowHeight="12.75"/>
  <cols>
    <col min="1" max="1" width="13.28125" style="0" customWidth="1"/>
    <col min="2" max="24" width="12.421875" style="0" bestFit="1" customWidth="1"/>
  </cols>
  <sheetData>
    <row r="1" spans="1:23" ht="51.75" customHeight="1">
      <c r="A1" s="306" t="s">
        <v>370</v>
      </c>
      <c r="B1" s="295" t="s">
        <v>361</v>
      </c>
      <c r="C1" s="247"/>
      <c r="D1" s="247"/>
      <c r="E1" s="247"/>
      <c r="F1" s="247"/>
      <c r="G1" s="247"/>
      <c r="H1" s="247"/>
      <c r="I1" s="247"/>
      <c r="J1" s="247"/>
      <c r="K1" s="247"/>
      <c r="L1" s="247"/>
      <c r="M1" s="247"/>
      <c r="N1" s="247"/>
      <c r="O1" s="247"/>
      <c r="P1" s="247"/>
      <c r="Q1" s="247"/>
      <c r="R1" s="247"/>
      <c r="S1" s="247"/>
      <c r="T1" s="247"/>
      <c r="U1" s="247"/>
      <c r="V1" s="247"/>
      <c r="W1" s="248"/>
    </row>
    <row r="2" spans="1:23" ht="12.75">
      <c r="A2" s="272" t="s">
        <v>362</v>
      </c>
      <c r="B2" s="249">
        <v>-1100</v>
      </c>
      <c r="C2" s="247">
        <v>-1000</v>
      </c>
      <c r="D2" s="247">
        <v>-900</v>
      </c>
      <c r="E2" s="247">
        <v>-800</v>
      </c>
      <c r="F2" s="247">
        <v>-700</v>
      </c>
      <c r="G2" s="247">
        <v>-600</v>
      </c>
      <c r="H2" s="247">
        <v>-500</v>
      </c>
      <c r="I2" s="247">
        <v>-400</v>
      </c>
      <c r="J2" s="247">
        <v>-300</v>
      </c>
      <c r="K2" s="247">
        <v>-200</v>
      </c>
      <c r="L2" s="247">
        <v>-100</v>
      </c>
      <c r="M2" s="247">
        <v>0</v>
      </c>
      <c r="N2" s="247">
        <v>100</v>
      </c>
      <c r="O2" s="247">
        <v>200</v>
      </c>
      <c r="P2" s="247">
        <v>300</v>
      </c>
      <c r="Q2" s="247">
        <v>400</v>
      </c>
      <c r="R2" s="247">
        <v>500</v>
      </c>
      <c r="S2" s="247">
        <v>600</v>
      </c>
      <c r="T2" s="247">
        <v>700</v>
      </c>
      <c r="U2" s="247">
        <v>800</v>
      </c>
      <c r="V2" s="247">
        <v>900</v>
      </c>
      <c r="W2" s="248">
        <v>1000</v>
      </c>
    </row>
    <row r="3" spans="1:23" ht="12.75">
      <c r="A3" s="285">
        <v>1000</v>
      </c>
      <c r="B3" s="250">
        <v>4.93687971197931E-11</v>
      </c>
      <c r="C3" s="250">
        <v>5.043177492775258E-11</v>
      </c>
      <c r="D3" s="250">
        <v>5.885725724253489E-11</v>
      </c>
      <c r="E3" s="250">
        <v>5.6681695009062404E-11</v>
      </c>
      <c r="F3" s="250">
        <v>6.000357078245653E-11</v>
      </c>
      <c r="G3" s="250">
        <v>6.282450437362765E-11</v>
      </c>
      <c r="H3" s="250">
        <v>6.87893890459182E-11</v>
      </c>
      <c r="I3" s="250">
        <v>7.216128327741643E-11</v>
      </c>
      <c r="J3" s="250">
        <v>7.601419004628004E-11</v>
      </c>
      <c r="K3" s="250">
        <v>9.833652566118343E-11</v>
      </c>
      <c r="L3" s="250">
        <v>1.1873746237491172E-10</v>
      </c>
      <c r="M3" s="250">
        <v>1.1002698566362176E-10</v>
      </c>
      <c r="N3" s="250">
        <v>9.898471112744314E-11</v>
      </c>
      <c r="O3" s="250">
        <v>1.2018434439025778E-10</v>
      </c>
      <c r="P3" s="250">
        <v>8.942254474179427E-11</v>
      </c>
      <c r="Q3" s="250">
        <v>9.543682317066767E-11</v>
      </c>
      <c r="R3" s="250">
        <v>1.0689890248743457E-10</v>
      </c>
      <c r="S3" s="250">
        <v>9.975642609048621E-11</v>
      </c>
      <c r="T3" s="250">
        <v>1.1237588497252172E-10</v>
      </c>
      <c r="U3" s="250">
        <v>1.051145100336117E-10</v>
      </c>
      <c r="V3" s="250">
        <v>7.540443228885257E-11</v>
      </c>
      <c r="W3" s="252">
        <v>6.411688936549415E-11</v>
      </c>
    </row>
    <row r="4" spans="1:23" ht="12.75">
      <c r="A4" s="286">
        <v>900</v>
      </c>
      <c r="B4" s="278">
        <v>7.097663883497656E-11</v>
      </c>
      <c r="C4" s="253">
        <v>6.039765846202263E-11</v>
      </c>
      <c r="D4" s="253">
        <v>5.907209073135387E-11</v>
      </c>
      <c r="E4" s="253">
        <v>6.942818713786542E-11</v>
      </c>
      <c r="F4" s="253">
        <v>6.648230610597464E-11</v>
      </c>
      <c r="G4" s="253">
        <v>7.210808101624019E-11</v>
      </c>
      <c r="H4" s="253">
        <v>7.943628946946686E-11</v>
      </c>
      <c r="I4" s="253">
        <v>8.208145454832473E-11</v>
      </c>
      <c r="J4" s="253">
        <v>8.924766856906136E-11</v>
      </c>
      <c r="K4" s="253">
        <v>1.0654472305128057E-10</v>
      </c>
      <c r="L4" s="253">
        <v>1.3399963889757178E-10</v>
      </c>
      <c r="M4" s="253">
        <v>1.2996594700032615E-10</v>
      </c>
      <c r="N4" s="253">
        <v>1.1372887078401688E-10</v>
      </c>
      <c r="O4" s="253">
        <v>1.4114648903800914E-10</v>
      </c>
      <c r="P4" s="253">
        <v>1.0164266050640605E-10</v>
      </c>
      <c r="Q4" s="253">
        <v>1.2044340186352658E-10</v>
      </c>
      <c r="R4" s="253">
        <v>1.264310209073453E-10</v>
      </c>
      <c r="S4" s="253">
        <v>1.2564324245172097E-10</v>
      </c>
      <c r="T4" s="253">
        <v>1.2954875590585042E-10</v>
      </c>
      <c r="U4" s="253">
        <v>9.360149390642483E-11</v>
      </c>
      <c r="V4" s="253">
        <v>7.551940719525967E-11</v>
      </c>
      <c r="W4" s="255">
        <v>7.329729570269747E-11</v>
      </c>
    </row>
    <row r="5" spans="1:23" ht="12.75">
      <c r="A5" s="286">
        <v>800</v>
      </c>
      <c r="B5" s="278">
        <v>8.623424902688646E-11</v>
      </c>
      <c r="C5" s="253">
        <v>8.694445461954049E-11</v>
      </c>
      <c r="D5" s="253">
        <v>7.56889618761742E-11</v>
      </c>
      <c r="E5" s="253">
        <v>7.114530939222504E-11</v>
      </c>
      <c r="F5" s="253">
        <v>8.362025087829604E-11</v>
      </c>
      <c r="G5" s="253">
        <v>8.091906872016427E-11</v>
      </c>
      <c r="H5" s="253">
        <v>8.805158983881594E-11</v>
      </c>
      <c r="I5" s="253">
        <v>9.741545826257208E-11</v>
      </c>
      <c r="J5" s="253">
        <v>1.0520928260814368E-10</v>
      </c>
      <c r="K5" s="253">
        <v>1.105235259588473E-10</v>
      </c>
      <c r="L5" s="253">
        <v>1.5930499330489985E-10</v>
      </c>
      <c r="M5" s="253">
        <v>1.589443164195727E-10</v>
      </c>
      <c r="N5" s="253">
        <v>1.3687201059107522E-10</v>
      </c>
      <c r="O5" s="253">
        <v>1.6292846658508608E-10</v>
      </c>
      <c r="P5" s="253">
        <v>1.3074419595151245E-10</v>
      </c>
      <c r="Q5" s="253">
        <v>1.5429378178916235E-10</v>
      </c>
      <c r="R5" s="253">
        <v>1.3650282942540833E-10</v>
      </c>
      <c r="S5" s="253">
        <v>1.6117689399186453E-10</v>
      </c>
      <c r="T5" s="253">
        <v>1.2040111328500424E-10</v>
      </c>
      <c r="U5" s="253">
        <v>9.097670217722415E-11</v>
      </c>
      <c r="V5" s="253">
        <v>8.836245092093179E-11</v>
      </c>
      <c r="W5" s="255">
        <v>8.163138766316232E-11</v>
      </c>
    </row>
    <row r="6" spans="1:23" ht="12.75">
      <c r="A6" s="286">
        <v>700</v>
      </c>
      <c r="B6" s="278">
        <v>8.592320580154161E-11</v>
      </c>
      <c r="C6" s="253">
        <v>1.0172780563882129E-10</v>
      </c>
      <c r="D6" s="253">
        <v>1.0871499674744714E-10</v>
      </c>
      <c r="E6" s="253">
        <v>9.783443915438998E-11</v>
      </c>
      <c r="F6" s="253">
        <v>8.813608885598279E-11</v>
      </c>
      <c r="G6" s="253">
        <v>1.0429749373055166E-10</v>
      </c>
      <c r="H6" s="253">
        <v>1.0230450236027382E-10</v>
      </c>
      <c r="I6" s="253">
        <v>1.1636772182025179E-10</v>
      </c>
      <c r="J6" s="253">
        <v>1.252121452408868E-10</v>
      </c>
      <c r="K6" s="253">
        <v>1.3436675482942485E-10</v>
      </c>
      <c r="L6" s="253">
        <v>1.9884485506924766E-10</v>
      </c>
      <c r="M6" s="253">
        <v>2.0140493853868219E-10</v>
      </c>
      <c r="N6" s="253">
        <v>1.8367837523193036E-10</v>
      </c>
      <c r="O6" s="253">
        <v>1.8143733873988509E-10</v>
      </c>
      <c r="P6" s="253">
        <v>1.789219974848351E-10</v>
      </c>
      <c r="Q6" s="253">
        <v>1.8900001497786515E-10</v>
      </c>
      <c r="R6" s="253">
        <v>2.0031423407287513E-10</v>
      </c>
      <c r="S6" s="253">
        <v>1.612946767745923E-10</v>
      </c>
      <c r="T6" s="253">
        <v>1.1280287828657484E-10</v>
      </c>
      <c r="U6" s="253">
        <v>1.0916093849948554E-10</v>
      </c>
      <c r="V6" s="253">
        <v>9.532398947473101E-11</v>
      </c>
      <c r="W6" s="255">
        <v>1.0750702728971315E-10</v>
      </c>
    </row>
    <row r="7" spans="1:23" ht="12.75">
      <c r="A7" s="286">
        <v>600</v>
      </c>
      <c r="B7" s="278">
        <v>9.379150573802443E-11</v>
      </c>
      <c r="C7" s="253">
        <v>9.442270273127718E-11</v>
      </c>
      <c r="D7" s="253">
        <v>1.1959072037385831E-10</v>
      </c>
      <c r="E7" s="253">
        <v>1.3784663917685848E-10</v>
      </c>
      <c r="F7" s="253">
        <v>1.3092944798899612E-10</v>
      </c>
      <c r="G7" s="253">
        <v>1.1331077537869442E-10</v>
      </c>
      <c r="H7" s="253">
        <v>1.3471430466305652E-10</v>
      </c>
      <c r="I7" s="253">
        <v>1.3647132977657058E-10</v>
      </c>
      <c r="J7" s="253">
        <v>1.5288171145715525E-10</v>
      </c>
      <c r="K7" s="253">
        <v>1.6855074251094386E-10</v>
      </c>
      <c r="L7" s="253">
        <v>2.421169493868268E-10</v>
      </c>
      <c r="M7" s="253">
        <v>2.627034947191026E-10</v>
      </c>
      <c r="N7" s="253">
        <v>2.528706173731704E-10</v>
      </c>
      <c r="O7" s="253">
        <v>2.0015377063210053E-10</v>
      </c>
      <c r="P7" s="253">
        <v>2.492313943302171E-10</v>
      </c>
      <c r="Q7" s="253">
        <v>2.417143733979833E-10</v>
      </c>
      <c r="R7" s="253">
        <v>2.2550876675308364E-10</v>
      </c>
      <c r="S7" s="253">
        <v>1.453532799719795E-10</v>
      </c>
      <c r="T7" s="253">
        <v>1.3889922461252587E-10</v>
      </c>
      <c r="U7" s="253">
        <v>1.2996495142101183E-10</v>
      </c>
      <c r="V7" s="253">
        <v>1.3781634782336993E-10</v>
      </c>
      <c r="W7" s="255">
        <v>1.2361914090328506E-10</v>
      </c>
    </row>
    <row r="8" spans="1:23" ht="12.75">
      <c r="A8" s="286">
        <v>500</v>
      </c>
      <c r="B8" s="278">
        <v>1.416383639767055E-10</v>
      </c>
      <c r="C8" s="253">
        <v>1.3696203503558025E-10</v>
      </c>
      <c r="D8" s="253">
        <v>1.2740838365552206E-10</v>
      </c>
      <c r="E8" s="253">
        <v>1.3789800573930096E-10</v>
      </c>
      <c r="F8" s="253">
        <v>1.7683627206238314E-10</v>
      </c>
      <c r="G8" s="253">
        <v>1.8436301738582023E-10</v>
      </c>
      <c r="H8" s="253">
        <v>1.5329129897388493E-10</v>
      </c>
      <c r="I8" s="253">
        <v>1.7962703631223364E-10</v>
      </c>
      <c r="J8" s="253">
        <v>1.9304941935475965E-10</v>
      </c>
      <c r="K8" s="253">
        <v>2.2008272737771673E-10</v>
      </c>
      <c r="L8" s="253">
        <v>2.8791375050902916E-10</v>
      </c>
      <c r="M8" s="253">
        <v>3.657646312233746E-10</v>
      </c>
      <c r="N8" s="253">
        <v>3.655795483887304E-10</v>
      </c>
      <c r="O8" s="253">
        <v>2.9938847771100605E-10</v>
      </c>
      <c r="P8" s="253">
        <v>3.1944647293377266E-10</v>
      </c>
      <c r="Q8" s="253">
        <v>3.2992838637214954E-10</v>
      </c>
      <c r="R8" s="253">
        <v>1.9785346160533188E-10</v>
      </c>
      <c r="S8" s="253">
        <v>1.8366947652064462E-10</v>
      </c>
      <c r="T8" s="253">
        <v>1.841906931284172E-10</v>
      </c>
      <c r="U8" s="253">
        <v>1.7649995415586225E-10</v>
      </c>
      <c r="V8" s="253">
        <v>1.458545679905464E-10</v>
      </c>
      <c r="W8" s="255">
        <v>1.3813207864532153E-10</v>
      </c>
    </row>
    <row r="9" spans="1:23" ht="12.75">
      <c r="A9" s="286">
        <v>400</v>
      </c>
      <c r="B9" s="278">
        <v>1.7197281336014122E-10</v>
      </c>
      <c r="C9" s="253">
        <v>1.931047252923545E-10</v>
      </c>
      <c r="D9" s="253">
        <v>2.0465896730697342E-10</v>
      </c>
      <c r="E9" s="253">
        <v>2.017226091319418E-10</v>
      </c>
      <c r="F9" s="253">
        <v>1.862548578588238E-10</v>
      </c>
      <c r="G9" s="253">
        <v>2.262609017170456E-10</v>
      </c>
      <c r="H9" s="253">
        <v>2.742729979394597E-10</v>
      </c>
      <c r="I9" s="253">
        <v>2.2167232632916761E-10</v>
      </c>
      <c r="J9" s="253">
        <v>2.589770343669996E-10</v>
      </c>
      <c r="K9" s="253">
        <v>3.0602630922861565E-10</v>
      </c>
      <c r="L9" s="253">
        <v>3.3457651403170644E-10</v>
      </c>
      <c r="M9" s="253">
        <v>5.491963851051919E-10</v>
      </c>
      <c r="N9" s="253">
        <v>5.376880859143816E-10</v>
      </c>
      <c r="O9" s="253">
        <v>5.033184737687194E-10</v>
      </c>
      <c r="P9" s="253">
        <v>5.109668770326508E-10</v>
      </c>
      <c r="Q9" s="253">
        <v>2.8789262747774315E-10</v>
      </c>
      <c r="R9" s="253">
        <v>2.522720579718232E-10</v>
      </c>
      <c r="S9" s="253">
        <v>2.700934179492285E-10</v>
      </c>
      <c r="T9" s="253">
        <v>2.1815917729794765E-10</v>
      </c>
      <c r="U9" s="253">
        <v>2.0020383457193133E-10</v>
      </c>
      <c r="V9" s="253">
        <v>1.7214859164805128E-10</v>
      </c>
      <c r="W9" s="255">
        <v>1.4419774638074558E-10</v>
      </c>
    </row>
    <row r="10" spans="1:23" ht="12.75">
      <c r="A10" s="286">
        <v>300</v>
      </c>
      <c r="B10" s="278">
        <v>1.40568455874144E-10</v>
      </c>
      <c r="C10" s="253">
        <v>1.8044320119304323E-10</v>
      </c>
      <c r="D10" s="253">
        <v>2.2942310074617267E-10</v>
      </c>
      <c r="E10" s="253">
        <v>2.8242276281258147E-10</v>
      </c>
      <c r="F10" s="253">
        <v>3.257638731140665E-10</v>
      </c>
      <c r="G10" s="253">
        <v>3.357058873860458E-10</v>
      </c>
      <c r="H10" s="253">
        <v>3.053680418512507E-10</v>
      </c>
      <c r="I10" s="253">
        <v>4.280475129944006E-10</v>
      </c>
      <c r="J10" s="253">
        <v>3.693679010251785E-10</v>
      </c>
      <c r="K10" s="253">
        <v>4.351633190409258E-10</v>
      </c>
      <c r="L10" s="253">
        <v>5.402248521215069E-10</v>
      </c>
      <c r="M10" s="253">
        <v>9.23348238054174E-10</v>
      </c>
      <c r="N10" s="253">
        <v>7.359051098761073E-10</v>
      </c>
      <c r="O10" s="253">
        <v>7.643703973945505E-10</v>
      </c>
      <c r="P10" s="253">
        <v>4.785550900327812E-10</v>
      </c>
      <c r="Q10" s="253">
        <v>4.248539122519513E-10</v>
      </c>
      <c r="R10" s="253">
        <v>3.9389938067259605E-10</v>
      </c>
      <c r="S10" s="253">
        <v>3.2842402911931037E-10</v>
      </c>
      <c r="T10" s="253">
        <v>2.6563794666573493E-10</v>
      </c>
      <c r="U10" s="253">
        <v>2.068694504426624E-10</v>
      </c>
      <c r="V10" s="253">
        <v>1.6974946974867428E-10</v>
      </c>
      <c r="W10" s="255">
        <v>1.401203228503691E-10</v>
      </c>
    </row>
    <row r="11" spans="1:23" ht="12.75">
      <c r="A11" s="286">
        <v>200</v>
      </c>
      <c r="B11" s="278">
        <v>1.2237139159797284E-10</v>
      </c>
      <c r="C11" s="253">
        <v>1.466882348628018E-10</v>
      </c>
      <c r="D11" s="253">
        <v>1.7798629819183132E-10</v>
      </c>
      <c r="E11" s="253">
        <v>2.1885469645058552E-10</v>
      </c>
      <c r="F11" s="253">
        <v>2.971798538012452E-10</v>
      </c>
      <c r="G11" s="253">
        <v>4.330587131618795E-10</v>
      </c>
      <c r="H11" s="253">
        <v>5.98828978855239E-10</v>
      </c>
      <c r="I11" s="253">
        <v>6.993160038632215E-10</v>
      </c>
      <c r="J11" s="253">
        <v>6.777632343906783E-10</v>
      </c>
      <c r="K11" s="253">
        <v>8.49279007490504E-10</v>
      </c>
      <c r="L11" s="253">
        <v>1.0186028174861271E-09</v>
      </c>
      <c r="M11" s="253">
        <v>1.8265225805877364E-09</v>
      </c>
      <c r="N11" s="253">
        <v>1.699300120669364E-09</v>
      </c>
      <c r="O11" s="253">
        <v>1.0109814280315828E-09</v>
      </c>
      <c r="P11" s="253">
        <v>9.18918905135245E-10</v>
      </c>
      <c r="Q11" s="253">
        <v>6.767599868766902E-10</v>
      </c>
      <c r="R11" s="253">
        <v>4.799189378670436E-10</v>
      </c>
      <c r="S11" s="253">
        <v>3.3951722012946597E-10</v>
      </c>
      <c r="T11" s="253">
        <v>2.492672677939302E-10</v>
      </c>
      <c r="U11" s="253">
        <v>1.996291821789225E-10</v>
      </c>
      <c r="V11" s="253">
        <v>1.7662020140353777E-10</v>
      </c>
      <c r="W11" s="255">
        <v>1.5258325259619177E-10</v>
      </c>
    </row>
    <row r="12" spans="1:23" ht="12.75">
      <c r="A12" s="286">
        <v>100</v>
      </c>
      <c r="B12" s="278">
        <v>1.0812540440003455E-10</v>
      </c>
      <c r="C12" s="253">
        <v>1.2212887266932389E-10</v>
      </c>
      <c r="D12" s="253">
        <v>1.3885215040020979E-10</v>
      </c>
      <c r="E12" s="253">
        <v>1.6363419652273495E-10</v>
      </c>
      <c r="F12" s="253">
        <v>2.1782973063657845E-10</v>
      </c>
      <c r="G12" s="253">
        <v>3.024975204041439E-10</v>
      </c>
      <c r="H12" s="253">
        <v>4.41454695652317E-10</v>
      </c>
      <c r="I12" s="253">
        <v>6.819489876346041E-10</v>
      </c>
      <c r="J12" s="253">
        <v>1.278483475678082E-09</v>
      </c>
      <c r="K12" s="253">
        <v>2.5174442314934535E-09</v>
      </c>
      <c r="L12" s="253">
        <v>3.4207563212651577E-09</v>
      </c>
      <c r="M12" s="300">
        <v>4.49950104102333E-09</v>
      </c>
      <c r="N12" s="300">
        <v>4.595390440223279E-09</v>
      </c>
      <c r="O12" s="253">
        <v>2.555848555175022E-09</v>
      </c>
      <c r="P12" s="253">
        <v>1.2006897625024764E-09</v>
      </c>
      <c r="Q12" s="253">
        <v>6.84778642438268E-10</v>
      </c>
      <c r="R12" s="253">
        <v>4.977951623399736E-10</v>
      </c>
      <c r="S12" s="253">
        <v>3.6836528420483446E-10</v>
      </c>
      <c r="T12" s="253">
        <v>3.004620311031179E-10</v>
      </c>
      <c r="U12" s="253">
        <v>2.4660008479593136E-10</v>
      </c>
      <c r="V12" s="253">
        <v>2.0491866206089506E-10</v>
      </c>
      <c r="W12" s="255">
        <v>1.7261114041498845E-10</v>
      </c>
    </row>
    <row r="13" spans="1:23" ht="13.5" thickBot="1">
      <c r="A13" s="286">
        <v>0</v>
      </c>
      <c r="B13" s="278">
        <v>1.1320419389835427E-10</v>
      </c>
      <c r="C13" s="253">
        <v>1.3130744075302915E-10</v>
      </c>
      <c r="D13" s="253">
        <v>1.548891160093414E-10</v>
      </c>
      <c r="E13" s="253">
        <v>1.8655676808736896E-10</v>
      </c>
      <c r="F13" s="253">
        <v>2.3073453234084137E-10</v>
      </c>
      <c r="G13" s="253">
        <v>2.956536270413851E-10</v>
      </c>
      <c r="H13" s="253">
        <v>3.9714629798732195E-10</v>
      </c>
      <c r="I13" s="253">
        <v>5.707535406991759E-10</v>
      </c>
      <c r="J13" s="253">
        <v>9.023543364467439E-10</v>
      </c>
      <c r="K13" s="253">
        <v>1.7072090569960203E-09</v>
      </c>
      <c r="L13" s="253">
        <v>4.5019436641879175E-09</v>
      </c>
      <c r="M13" s="300">
        <v>3.038509654842747E-08</v>
      </c>
      <c r="N13" s="300">
        <v>1.121173179306481E-08</v>
      </c>
      <c r="O13" s="253">
        <v>2.6981640310048277E-09</v>
      </c>
      <c r="P13" s="253">
        <v>1.265261496960588E-09</v>
      </c>
      <c r="Q13" s="253">
        <v>7.490084256156174E-10</v>
      </c>
      <c r="R13" s="253">
        <v>4.998118709975968E-10</v>
      </c>
      <c r="S13" s="253">
        <v>3.6182637532816903E-10</v>
      </c>
      <c r="T13" s="253">
        <v>2.767007298415907E-10</v>
      </c>
      <c r="U13" s="253">
        <v>2.2013431446974916E-10</v>
      </c>
      <c r="V13" s="253">
        <v>1.8041107612016833E-10</v>
      </c>
      <c r="W13" s="255">
        <v>1.5133617557677855E-10</v>
      </c>
    </row>
    <row r="14" spans="1:23" ht="13.5" thickBot="1">
      <c r="A14" s="286">
        <v>-100</v>
      </c>
      <c r="B14" s="278">
        <v>8.765792919210326E-11</v>
      </c>
      <c r="C14" s="253">
        <v>1.0584243364996458E-10</v>
      </c>
      <c r="D14" s="253">
        <v>1.298210507161603E-10</v>
      </c>
      <c r="E14" s="253">
        <v>1.6199602774457285E-10</v>
      </c>
      <c r="F14" s="253">
        <v>2.052346906307823E-10</v>
      </c>
      <c r="G14" s="253">
        <v>2.620679720383208E-10</v>
      </c>
      <c r="H14" s="253">
        <v>3.8905966801339954E-10</v>
      </c>
      <c r="I14" s="253">
        <v>6.108189246927852E-10</v>
      </c>
      <c r="J14" s="253">
        <v>9.789461562053105E-10</v>
      </c>
      <c r="K14" s="253">
        <v>1.7578117748194741E-09</v>
      </c>
      <c r="L14" s="253">
        <v>4.589078902627824E-09</v>
      </c>
      <c r="M14" s="256">
        <v>7.551258617597358E-09</v>
      </c>
      <c r="N14" s="253">
        <v>3.136774373388118E-09</v>
      </c>
      <c r="O14" s="253">
        <v>1.7053963200683618E-09</v>
      </c>
      <c r="P14" s="253">
        <v>8.479699406038355E-10</v>
      </c>
      <c r="Q14" s="253">
        <v>5.100790515477588E-10</v>
      </c>
      <c r="R14" s="253">
        <v>3.845834168114683E-10</v>
      </c>
      <c r="S14" s="253">
        <v>3.1857141086524787E-10</v>
      </c>
      <c r="T14" s="253">
        <v>2.61644900441045E-10</v>
      </c>
      <c r="U14" s="253">
        <v>2.1443273244748812E-10</v>
      </c>
      <c r="V14" s="253">
        <v>1.7714842509594025E-10</v>
      </c>
      <c r="W14" s="255">
        <v>1.481137788897298E-10</v>
      </c>
    </row>
    <row r="15" spans="1:23" ht="12.75">
      <c r="A15" s="286">
        <v>-200</v>
      </c>
      <c r="B15" s="278">
        <v>1.0070073120110862E-10</v>
      </c>
      <c r="C15" s="253">
        <v>1.2448787642793128E-10</v>
      </c>
      <c r="D15" s="253">
        <v>1.5844810137547766E-10</v>
      </c>
      <c r="E15" s="253">
        <v>2.0015300288757433E-10</v>
      </c>
      <c r="F15" s="253">
        <v>2.494881017707789E-10</v>
      </c>
      <c r="G15" s="253">
        <v>3.2345213000716156E-10</v>
      </c>
      <c r="H15" s="253">
        <v>3.9029972467465725E-10</v>
      </c>
      <c r="I15" s="253">
        <v>5.712281055436201E-10</v>
      </c>
      <c r="J15" s="253">
        <v>9.614154911493684E-10</v>
      </c>
      <c r="K15" s="253">
        <v>1.5828594422570178E-09</v>
      </c>
      <c r="L15" s="253">
        <v>2.4558823628830803E-09</v>
      </c>
      <c r="M15" s="253">
        <v>2.071631534511154E-09</v>
      </c>
      <c r="N15" s="253">
        <v>1.5284790089508713E-09</v>
      </c>
      <c r="O15" s="253">
        <v>9.349383807177075E-10</v>
      </c>
      <c r="P15" s="253">
        <v>6.902272754092141E-10</v>
      </c>
      <c r="Q15" s="253">
        <v>4.705336991125487E-10</v>
      </c>
      <c r="R15" s="253">
        <v>2.9842803881176475E-10</v>
      </c>
      <c r="S15" s="253">
        <v>2.604826008042719E-10</v>
      </c>
      <c r="T15" s="253">
        <v>1.9779102423466025E-10</v>
      </c>
      <c r="U15" s="253">
        <v>1.5338461300730748E-10</v>
      </c>
      <c r="V15" s="253">
        <v>1.3517490666282824E-10</v>
      </c>
      <c r="W15" s="255">
        <v>1.202890302614517E-10</v>
      </c>
    </row>
    <row r="16" spans="1:23" ht="12.75">
      <c r="A16" s="286">
        <v>-300</v>
      </c>
      <c r="B16" s="278">
        <v>1.2297686832324745E-10</v>
      </c>
      <c r="C16" s="253">
        <v>1.4594493474534472E-10</v>
      </c>
      <c r="D16" s="253">
        <v>1.717362351021281E-10</v>
      </c>
      <c r="E16" s="253">
        <v>1.867897210028949E-10</v>
      </c>
      <c r="F16" s="253">
        <v>2.3403500261384556E-10</v>
      </c>
      <c r="G16" s="253">
        <v>2.988400774204085E-10</v>
      </c>
      <c r="H16" s="253">
        <v>3.740236331407492E-10</v>
      </c>
      <c r="I16" s="253">
        <v>6.824741996190007E-10</v>
      </c>
      <c r="J16" s="253">
        <v>8.211264990591525E-10</v>
      </c>
      <c r="K16" s="253">
        <v>1.0404896546651445E-09</v>
      </c>
      <c r="L16" s="253">
        <v>1.5149505981910125E-09</v>
      </c>
      <c r="M16" s="253">
        <v>1.0566866558991113E-09</v>
      </c>
      <c r="N16" s="253">
        <v>9.54601018928108E-10</v>
      </c>
      <c r="O16" s="253">
        <v>7.149531314099081E-10</v>
      </c>
      <c r="P16" s="253">
        <v>4.757302589182991E-10</v>
      </c>
      <c r="Q16" s="253">
        <v>3.806280055377571E-10</v>
      </c>
      <c r="R16" s="253">
        <v>2.9512582529610285E-10</v>
      </c>
      <c r="S16" s="253">
        <v>2.363665867535762E-10</v>
      </c>
      <c r="T16" s="253">
        <v>1.692449309623583E-10</v>
      </c>
      <c r="U16" s="253">
        <v>1.4945785827805548E-10</v>
      </c>
      <c r="V16" s="253">
        <v>1.335180909759272E-10</v>
      </c>
      <c r="W16" s="255">
        <v>1.1116482057900761E-10</v>
      </c>
    </row>
    <row r="17" spans="1:23" ht="12.75">
      <c r="A17" s="286">
        <v>-400</v>
      </c>
      <c r="B17" s="278">
        <v>1.191317803164002E-10</v>
      </c>
      <c r="C17" s="253">
        <v>1.2520432046727862E-10</v>
      </c>
      <c r="D17" s="253">
        <v>1.5948793552179625E-10</v>
      </c>
      <c r="E17" s="253">
        <v>1.896987265302164E-10</v>
      </c>
      <c r="F17" s="253">
        <v>1.9693843493499185E-10</v>
      </c>
      <c r="G17" s="253">
        <v>3.1396576125643595E-10</v>
      </c>
      <c r="H17" s="253">
        <v>4.732745064998568E-10</v>
      </c>
      <c r="I17" s="253">
        <v>5.151970033199495E-10</v>
      </c>
      <c r="J17" s="253">
        <v>6.08450506316257E-10</v>
      </c>
      <c r="K17" s="253">
        <v>7.76368614161434E-10</v>
      </c>
      <c r="L17" s="253">
        <v>9.555725171618528E-10</v>
      </c>
      <c r="M17" s="253">
        <v>6.38805039776915E-10</v>
      </c>
      <c r="N17" s="253">
        <v>6.738739102918319E-10</v>
      </c>
      <c r="O17" s="253">
        <v>4.4170203624537273E-10</v>
      </c>
      <c r="P17" s="253">
        <v>3.502401324982668E-10</v>
      </c>
      <c r="Q17" s="253">
        <v>2.9203537777826784E-10</v>
      </c>
      <c r="R17" s="253">
        <v>2.481482799739406E-10</v>
      </c>
      <c r="S17" s="253">
        <v>2.016443620880907E-10</v>
      </c>
      <c r="T17" s="253">
        <v>1.7389773830762192E-10</v>
      </c>
      <c r="U17" s="253">
        <v>1.4688162904873566E-10</v>
      </c>
      <c r="V17" s="253">
        <v>1.140916531044615E-10</v>
      </c>
      <c r="W17" s="255">
        <v>9.668279184636938E-11</v>
      </c>
    </row>
    <row r="18" spans="1:23" ht="12.75">
      <c r="A18" s="286">
        <v>-500</v>
      </c>
      <c r="B18" s="278">
        <v>1.1779841011060787E-10</v>
      </c>
      <c r="C18" s="253">
        <v>1.345094427502431E-10</v>
      </c>
      <c r="D18" s="253">
        <v>1.3786214674104835E-10</v>
      </c>
      <c r="E18" s="253">
        <v>1.8711849111898244E-10</v>
      </c>
      <c r="F18" s="253">
        <v>2.735514655451374E-10</v>
      </c>
      <c r="G18" s="253">
        <v>3.3567614346165227E-10</v>
      </c>
      <c r="H18" s="253">
        <v>3.6253681872589786E-10</v>
      </c>
      <c r="I18" s="253">
        <v>4.3376718072740225E-10</v>
      </c>
      <c r="J18" s="253">
        <v>5.176933592497656E-10</v>
      </c>
      <c r="K18" s="253">
        <v>6.777769619309598E-10</v>
      </c>
      <c r="L18" s="253">
        <v>6.30690981503109E-10</v>
      </c>
      <c r="M18" s="253">
        <v>4.3089200030526895E-10</v>
      </c>
      <c r="N18" s="253">
        <v>4.827492681798063E-10</v>
      </c>
      <c r="O18" s="253">
        <v>3.674707169565618E-10</v>
      </c>
      <c r="P18" s="253">
        <v>3.164335479104644E-10</v>
      </c>
      <c r="Q18" s="253">
        <v>2.461924573631571E-10</v>
      </c>
      <c r="R18" s="253">
        <v>2.0239541034488008E-10</v>
      </c>
      <c r="S18" s="253">
        <v>1.777184866380861E-10</v>
      </c>
      <c r="T18" s="253">
        <v>1.592601052742607E-10</v>
      </c>
      <c r="U18" s="253">
        <v>1.322372133606225E-10</v>
      </c>
      <c r="V18" s="253">
        <v>1.1436052125766599E-10</v>
      </c>
      <c r="W18" s="255">
        <v>1.0272267634677128E-10</v>
      </c>
    </row>
    <row r="19" spans="1:23" ht="12.75">
      <c r="A19" s="286">
        <v>-600</v>
      </c>
      <c r="B19" s="278">
        <v>1.0490792295185408E-10</v>
      </c>
      <c r="C19" s="253">
        <v>1.2347496279559376E-10</v>
      </c>
      <c r="D19" s="253">
        <v>1.6584219775358644E-10</v>
      </c>
      <c r="E19" s="253">
        <v>2.3138762995256293E-10</v>
      </c>
      <c r="F19" s="253">
        <v>2.4817580247129335E-10</v>
      </c>
      <c r="G19" s="253">
        <v>2.7112030867754006E-10</v>
      </c>
      <c r="H19" s="253">
        <v>3.2413825801715557E-10</v>
      </c>
      <c r="I19" s="253">
        <v>3.50879175358698E-10</v>
      </c>
      <c r="J19" s="253">
        <v>4.073015642689841E-10</v>
      </c>
      <c r="K19" s="253">
        <v>4.5627575143621585E-10</v>
      </c>
      <c r="L19" s="253">
        <v>4.112821627215718E-10</v>
      </c>
      <c r="M19" s="253">
        <v>3.1271254865149975E-10</v>
      </c>
      <c r="N19" s="253">
        <v>3.592175108388962E-10</v>
      </c>
      <c r="O19" s="253">
        <v>3.069840106687143E-10</v>
      </c>
      <c r="P19" s="253">
        <v>2.325405805408144E-10</v>
      </c>
      <c r="Q19" s="253">
        <v>2.0945869964638915E-10</v>
      </c>
      <c r="R19" s="253">
        <v>1.7647907593632473E-10</v>
      </c>
      <c r="S19" s="253">
        <v>1.4937270075687218E-10</v>
      </c>
      <c r="T19" s="253">
        <v>1.3348268694636718E-10</v>
      </c>
      <c r="U19" s="253">
        <v>1.2577403267731502E-10</v>
      </c>
      <c r="V19" s="253">
        <v>1.011237877618335E-10</v>
      </c>
      <c r="W19" s="255">
        <v>9.56936557081509E-11</v>
      </c>
    </row>
    <row r="20" spans="1:23" ht="12.75">
      <c r="A20" s="286">
        <v>-700</v>
      </c>
      <c r="B20" s="278">
        <v>1.1694559289611214E-10</v>
      </c>
      <c r="C20" s="253">
        <v>1.5326487356932992E-10</v>
      </c>
      <c r="D20" s="253">
        <v>1.9348670378504477E-10</v>
      </c>
      <c r="E20" s="253">
        <v>1.9037569142488132E-10</v>
      </c>
      <c r="F20" s="253">
        <v>2.127735192170518E-10</v>
      </c>
      <c r="G20" s="253">
        <v>2.5037076854192476E-10</v>
      </c>
      <c r="H20" s="253">
        <v>2.399377810548832E-10</v>
      </c>
      <c r="I20" s="253">
        <v>3.2068663440093663E-10</v>
      </c>
      <c r="J20" s="253">
        <v>3.9167279390575564E-10</v>
      </c>
      <c r="K20" s="253">
        <v>3.7700056626830763E-10</v>
      </c>
      <c r="L20" s="253">
        <v>3.004701947063964E-10</v>
      </c>
      <c r="M20" s="253">
        <v>2.4392241268205983E-10</v>
      </c>
      <c r="N20" s="253">
        <v>2.795974198583203E-10</v>
      </c>
      <c r="O20" s="253">
        <v>2.384504138996302E-10</v>
      </c>
      <c r="P20" s="253">
        <v>1.8723419802701106E-10</v>
      </c>
      <c r="Q20" s="253">
        <v>1.855583618322457E-10</v>
      </c>
      <c r="R20" s="253">
        <v>1.4209150493121588E-10</v>
      </c>
      <c r="S20" s="253">
        <v>1.2974045000755366E-10</v>
      </c>
      <c r="T20" s="253">
        <v>1.1602582419819232E-10</v>
      </c>
      <c r="U20" s="253">
        <v>1.0462274477672217E-10</v>
      </c>
      <c r="V20" s="253">
        <v>1.0055386308885915E-10</v>
      </c>
      <c r="W20" s="255">
        <v>8.92794339826086E-11</v>
      </c>
    </row>
    <row r="21" spans="1:23" ht="12.75">
      <c r="A21" s="286">
        <v>-800</v>
      </c>
      <c r="B21" s="278">
        <v>1.4019945161454744E-10</v>
      </c>
      <c r="C21" s="253">
        <v>1.6203443376278564E-10</v>
      </c>
      <c r="D21" s="253">
        <v>1.5363672919897353E-10</v>
      </c>
      <c r="E21" s="253">
        <v>1.7293735712961315E-10</v>
      </c>
      <c r="F21" s="253">
        <v>2.0294246271284992E-10</v>
      </c>
      <c r="G21" s="253">
        <v>1.9442010229756285E-10</v>
      </c>
      <c r="H21" s="253">
        <v>2.397166221124492E-10</v>
      </c>
      <c r="I21" s="253">
        <v>2.6228702567326744E-10</v>
      </c>
      <c r="J21" s="253">
        <v>3.1180989880609465E-10</v>
      </c>
      <c r="K21" s="253">
        <v>3.1292031205187003E-10</v>
      </c>
      <c r="L21" s="253">
        <v>2.2671127700184504E-10</v>
      </c>
      <c r="M21" s="253">
        <v>1.968296910619188E-10</v>
      </c>
      <c r="N21" s="253">
        <v>2.2316968767257792E-10</v>
      </c>
      <c r="O21" s="253">
        <v>2.0317103610043318E-10</v>
      </c>
      <c r="P21" s="253">
        <v>1.767316003537987E-10</v>
      </c>
      <c r="Q21" s="253">
        <v>1.4865255093132912E-10</v>
      </c>
      <c r="R21" s="253">
        <v>1.3919111110114836E-10</v>
      </c>
      <c r="S21" s="253">
        <v>1.190090805447582E-10</v>
      </c>
      <c r="T21" s="253">
        <v>9.896209039641672E-11</v>
      </c>
      <c r="U21" s="253">
        <v>9.353803752875279E-11</v>
      </c>
      <c r="V21" s="253">
        <v>8.47221067755881E-11</v>
      </c>
      <c r="W21" s="255">
        <v>8.290441091631861E-11</v>
      </c>
    </row>
    <row r="22" spans="1:23" ht="12.75">
      <c r="A22" s="286">
        <v>-900</v>
      </c>
      <c r="B22" s="278">
        <v>1.3662082567264546E-10</v>
      </c>
      <c r="C22" s="253">
        <v>1.2885410287671462E-10</v>
      </c>
      <c r="D22" s="253">
        <v>1.443369832519757E-10</v>
      </c>
      <c r="E22" s="253">
        <v>1.6863208440837264E-10</v>
      </c>
      <c r="F22" s="253">
        <v>1.6791729375363566E-10</v>
      </c>
      <c r="G22" s="253">
        <v>1.8684955656137533E-10</v>
      </c>
      <c r="H22" s="253">
        <v>2.1748407406716111E-10</v>
      </c>
      <c r="I22" s="253">
        <v>2.583380723699417E-10</v>
      </c>
      <c r="J22" s="253">
        <v>2.421733065115013E-10</v>
      </c>
      <c r="K22" s="253">
        <v>2.4980383486627605E-10</v>
      </c>
      <c r="L22" s="253">
        <v>1.7733578430560806E-10</v>
      </c>
      <c r="M22" s="253">
        <v>1.6316076909569586E-10</v>
      </c>
      <c r="N22" s="253">
        <v>1.829382941867046E-10</v>
      </c>
      <c r="O22" s="253">
        <v>1.751281977448005E-10</v>
      </c>
      <c r="P22" s="253">
        <v>1.5987417999061946E-10</v>
      </c>
      <c r="Q22" s="253">
        <v>1.1818865578809957E-10</v>
      </c>
      <c r="R22" s="253">
        <v>1.2441027163797863E-10</v>
      </c>
      <c r="S22" s="253">
        <v>1.0500273101619382E-10</v>
      </c>
      <c r="T22" s="253">
        <v>9.858788239778712E-11</v>
      </c>
      <c r="U22" s="253">
        <v>8.293336875639615E-11</v>
      </c>
      <c r="V22" s="253">
        <v>7.756042862528326E-11</v>
      </c>
      <c r="W22" s="255">
        <v>7.036882097216066E-11</v>
      </c>
    </row>
    <row r="23" spans="1:23" ht="12.75">
      <c r="A23" s="286">
        <v>-1000</v>
      </c>
      <c r="B23" s="278">
        <v>1.0998448303219382E-10</v>
      </c>
      <c r="C23" s="253">
        <v>1.229887477543947E-10</v>
      </c>
      <c r="D23" s="253">
        <v>1.4298577608641717E-10</v>
      </c>
      <c r="E23" s="253">
        <v>1.455574321513709E-10</v>
      </c>
      <c r="F23" s="253">
        <v>1.4499334176830109E-10</v>
      </c>
      <c r="G23" s="253">
        <v>1.7876127803764206E-10</v>
      </c>
      <c r="H23" s="253">
        <v>1.8628493188428982E-10</v>
      </c>
      <c r="I23" s="253">
        <v>2.2511840169173777E-10</v>
      </c>
      <c r="J23" s="253">
        <v>2.0955244097225165E-10</v>
      </c>
      <c r="K23" s="253">
        <v>1.9619792888601422E-10</v>
      </c>
      <c r="L23" s="253">
        <v>1.508512955848776E-10</v>
      </c>
      <c r="M23" s="253">
        <v>1.3814742036615452E-10</v>
      </c>
      <c r="N23" s="253">
        <v>1.5325300253580756E-10</v>
      </c>
      <c r="O23" s="253">
        <v>1.5099970483218692E-10</v>
      </c>
      <c r="P23" s="253">
        <v>1.37654442718938E-10</v>
      </c>
      <c r="Q23" s="253">
        <v>1.0981268164050864E-10</v>
      </c>
      <c r="R23" s="253">
        <v>1.0483169031044393E-10</v>
      </c>
      <c r="S23" s="253">
        <v>1.0039185662020609E-10</v>
      </c>
      <c r="T23" s="253">
        <v>8.105458432086097E-11</v>
      </c>
      <c r="U23" s="253">
        <v>8.187170410160931E-11</v>
      </c>
      <c r="V23" s="253">
        <v>7.094906231333639E-11</v>
      </c>
      <c r="W23" s="255">
        <v>6.573899062099382E-11</v>
      </c>
    </row>
    <row r="24" spans="1:23" ht="12.75">
      <c r="A24" s="287">
        <v>-1100</v>
      </c>
      <c r="B24" s="258">
        <v>1.0655260030463621E-10</v>
      </c>
      <c r="C24" s="258">
        <v>1.2327544324319407E-10</v>
      </c>
      <c r="D24" s="258">
        <v>1.270259354626025E-10</v>
      </c>
      <c r="E24" s="258">
        <v>1.180897899014281E-10</v>
      </c>
      <c r="F24" s="258">
        <v>1.4557120041429216E-10</v>
      </c>
      <c r="G24" s="258">
        <v>1.5879429712130104E-10</v>
      </c>
      <c r="H24" s="258">
        <v>1.8642047054492502E-10</v>
      </c>
      <c r="I24" s="258">
        <v>1.8153902180472863E-10</v>
      </c>
      <c r="J24" s="258">
        <v>1.8887620675651384E-10</v>
      </c>
      <c r="K24" s="258">
        <v>1.5774492776396682E-10</v>
      </c>
      <c r="L24" s="258">
        <v>1.3247784302268995E-10</v>
      </c>
      <c r="M24" s="258">
        <v>1.1898767163945805E-10</v>
      </c>
      <c r="N24" s="258">
        <v>1.3069742163304745E-10</v>
      </c>
      <c r="O24" s="258">
        <v>1.3284899392244227E-10</v>
      </c>
      <c r="P24" s="258">
        <v>1.157626473178461E-10</v>
      </c>
      <c r="Q24" s="258">
        <v>1.0818074511141096E-10</v>
      </c>
      <c r="R24" s="258">
        <v>8.484832645431375E-11</v>
      </c>
      <c r="S24" s="258">
        <v>9.089762634706972E-11</v>
      </c>
      <c r="T24" s="258">
        <v>8.081136438306131E-11</v>
      </c>
      <c r="U24" s="258">
        <v>7.27828674476016E-11</v>
      </c>
      <c r="V24" s="258">
        <v>6.852834359179271E-11</v>
      </c>
      <c r="W24" s="259">
        <v>6.153138986784405E-11</v>
      </c>
    </row>
    <row r="25" ht="13.5" thickBot="1"/>
    <row r="26" spans="2:15" ht="13.5" thickBot="1">
      <c r="B26" s="72"/>
      <c r="C26" t="s">
        <v>353</v>
      </c>
      <c r="M26" s="52"/>
      <c r="N26" s="72"/>
      <c r="O26" t="s">
        <v>353</v>
      </c>
    </row>
  </sheetData>
  <sheetProtection/>
  <printOptions/>
  <pageMargins left="0.75" right="0.75" top="1" bottom="1" header="0.5" footer="0.5"/>
  <pageSetup firstPageNumber="56" useFirstPageNumber="1" fitToWidth="2" fitToHeight="1" horizontalDpi="400" verticalDpi="400" orientation="landscape" scale="74" r:id="rId2"/>
  <headerFooter alignWithMargins="0">
    <oddHeader>&amp;C&amp;"Arial,Bold"&amp;12Table A-39
Calculated Acute Hazard Index for Reproductive System
Colton Terminal Modifications</oddHeader>
    <oddFooter>&amp;L&amp;6&amp;F&amp;A&amp;CA-&amp;P</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1:W26"/>
  <sheetViews>
    <sheetView tabSelected="1" zoomScalePageLayoutView="0" workbookViewId="0" topLeftCell="A1">
      <selection activeCell="C20" sqref="C20"/>
    </sheetView>
  </sheetViews>
  <sheetFormatPr defaultColWidth="9.140625" defaultRowHeight="12.75"/>
  <cols>
    <col min="1" max="1" width="10.57421875" style="0" customWidth="1"/>
    <col min="2" max="24" width="12.421875" style="0" bestFit="1" customWidth="1"/>
  </cols>
  <sheetData>
    <row r="1" spans="1:23" ht="54" customHeight="1">
      <c r="A1" s="306" t="s">
        <v>371</v>
      </c>
      <c r="B1" s="295" t="s">
        <v>361</v>
      </c>
      <c r="C1" s="247"/>
      <c r="D1" s="247"/>
      <c r="E1" s="247"/>
      <c r="F1" s="247"/>
      <c r="G1" s="247"/>
      <c r="H1" s="247"/>
      <c r="I1" s="247"/>
      <c r="J1" s="247"/>
      <c r="K1" s="247"/>
      <c r="L1" s="247"/>
      <c r="M1" s="247"/>
      <c r="N1" s="247"/>
      <c r="O1" s="247"/>
      <c r="P1" s="247"/>
      <c r="Q1" s="247"/>
      <c r="R1" s="247"/>
      <c r="S1" s="247"/>
      <c r="T1" s="247"/>
      <c r="U1" s="247"/>
      <c r="V1" s="247"/>
      <c r="W1" s="248"/>
    </row>
    <row r="2" spans="1:23" ht="12.75">
      <c r="A2" s="272" t="s">
        <v>362</v>
      </c>
      <c r="B2" s="249">
        <v>-1100</v>
      </c>
      <c r="C2" s="247">
        <v>-1000</v>
      </c>
      <c r="D2" s="247">
        <v>-900</v>
      </c>
      <c r="E2" s="247">
        <v>-800</v>
      </c>
      <c r="F2" s="247">
        <v>-700</v>
      </c>
      <c r="G2" s="247">
        <v>-600</v>
      </c>
      <c r="H2" s="247">
        <v>-500</v>
      </c>
      <c r="I2" s="247">
        <v>-400</v>
      </c>
      <c r="J2" s="247">
        <v>-300</v>
      </c>
      <c r="K2" s="247">
        <v>-200</v>
      </c>
      <c r="L2" s="247">
        <v>-100</v>
      </c>
      <c r="M2" s="247">
        <v>0</v>
      </c>
      <c r="N2" s="247">
        <v>100</v>
      </c>
      <c r="O2" s="247">
        <v>200</v>
      </c>
      <c r="P2" s="247">
        <v>300</v>
      </c>
      <c r="Q2" s="247">
        <v>400</v>
      </c>
      <c r="R2" s="247">
        <v>500</v>
      </c>
      <c r="S2" s="247">
        <v>600</v>
      </c>
      <c r="T2" s="247">
        <v>700</v>
      </c>
      <c r="U2" s="247">
        <v>800</v>
      </c>
      <c r="V2" s="247">
        <v>900</v>
      </c>
      <c r="W2" s="248">
        <v>1000</v>
      </c>
    </row>
    <row r="3" spans="1:23" ht="12.75">
      <c r="A3" s="285">
        <v>1000</v>
      </c>
      <c r="B3" s="250">
        <v>2.1238241706071265E-11</v>
      </c>
      <c r="C3" s="250">
        <v>2.2443013925634502E-11</v>
      </c>
      <c r="D3" s="250">
        <v>2.4619804746170096E-11</v>
      </c>
      <c r="E3" s="250">
        <v>2.657070872319392E-11</v>
      </c>
      <c r="F3" s="250">
        <v>2.8618209960421654E-11</v>
      </c>
      <c r="G3" s="250">
        <v>2.941426455993473E-11</v>
      </c>
      <c r="H3" s="250">
        <v>3.282032950202041E-11</v>
      </c>
      <c r="I3" s="250">
        <v>3.4429114329079606E-11</v>
      </c>
      <c r="J3" s="250">
        <v>3.62673754502601E-11</v>
      </c>
      <c r="K3" s="250">
        <v>3.600692930691832E-11</v>
      </c>
      <c r="L3" s="250">
        <v>3.91940551021632E-11</v>
      </c>
      <c r="M3" s="250">
        <v>3.9314628274007003E-11</v>
      </c>
      <c r="N3" s="250">
        <v>3.944833386418392E-11</v>
      </c>
      <c r="O3" s="250">
        <v>3.865565485107338E-11</v>
      </c>
      <c r="P3" s="250">
        <v>3.661058126160089E-11</v>
      </c>
      <c r="Q3" s="250">
        <v>3.562466148717292E-11</v>
      </c>
      <c r="R3" s="250">
        <v>3.3657417128710814E-11</v>
      </c>
      <c r="S3" s="250">
        <v>3.096696494373407E-11</v>
      </c>
      <c r="T3" s="250">
        <v>2.944746553304454E-11</v>
      </c>
      <c r="U3" s="250">
        <v>2.727453582846253E-11</v>
      </c>
      <c r="V3" s="250">
        <v>2.5160904310359202E-11</v>
      </c>
      <c r="W3" s="252">
        <v>2.3534542157529303E-11</v>
      </c>
    </row>
    <row r="4" spans="1:23" ht="12.75">
      <c r="A4" s="286">
        <v>900</v>
      </c>
      <c r="B4" s="278">
        <v>2.265338694396752E-11</v>
      </c>
      <c r="C4" s="253">
        <v>2.4595048519180308E-11</v>
      </c>
      <c r="D4" s="253">
        <v>2.6345232267755064E-11</v>
      </c>
      <c r="E4" s="253">
        <v>2.8950843943799724E-11</v>
      </c>
      <c r="F4" s="253">
        <v>3.1651393987415544E-11</v>
      </c>
      <c r="G4" s="253">
        <v>3.44037338498099E-11</v>
      </c>
      <c r="H4" s="253">
        <v>3.720840108155718E-11</v>
      </c>
      <c r="I4" s="253">
        <v>3.916216043475026E-11</v>
      </c>
      <c r="J4" s="253">
        <v>4.258125375312242E-11</v>
      </c>
      <c r="K4" s="253">
        <v>4.423697310344967E-11</v>
      </c>
      <c r="L4" s="253">
        <v>4.587871035872945E-11</v>
      </c>
      <c r="M4" s="253">
        <v>4.633056496734482E-11</v>
      </c>
      <c r="N4" s="253">
        <v>4.648786498165724E-11</v>
      </c>
      <c r="O4" s="253">
        <v>4.5405047381112796E-11</v>
      </c>
      <c r="P4" s="253">
        <v>4.3458079661520686E-11</v>
      </c>
      <c r="Q4" s="253">
        <v>3.948737853224744E-11</v>
      </c>
      <c r="R4" s="253">
        <v>3.8338245687188903E-11</v>
      </c>
      <c r="S4" s="253">
        <v>3.5530289570744656E-11</v>
      </c>
      <c r="T4" s="253">
        <v>3.273317694760715E-11</v>
      </c>
      <c r="U4" s="253">
        <v>2.9428610802145475E-11</v>
      </c>
      <c r="V4" s="253">
        <v>2.7623487072824067E-11</v>
      </c>
      <c r="W4" s="255">
        <v>2.542866229753523E-11</v>
      </c>
    </row>
    <row r="5" spans="1:23" ht="12.75">
      <c r="A5" s="286">
        <v>800</v>
      </c>
      <c r="B5" s="278">
        <v>2.4145592657751667E-11</v>
      </c>
      <c r="C5" s="253">
        <v>2.6241369404626538E-11</v>
      </c>
      <c r="D5" s="253">
        <v>2.8986200899320748E-11</v>
      </c>
      <c r="E5" s="253">
        <v>3.1591569810589876E-11</v>
      </c>
      <c r="F5" s="253">
        <v>3.4736229110459097E-11</v>
      </c>
      <c r="G5" s="253">
        <v>3.860755852495103E-11</v>
      </c>
      <c r="H5" s="253">
        <v>4.2010594687456365E-11</v>
      </c>
      <c r="I5" s="253">
        <v>4.647821219177329E-11</v>
      </c>
      <c r="J5" s="253">
        <v>5.0196755860754826E-11</v>
      </c>
      <c r="K5" s="253">
        <v>5.273224319735514E-11</v>
      </c>
      <c r="L5" s="253">
        <v>5.562696460059457E-11</v>
      </c>
      <c r="M5" s="253">
        <v>5.578484262627728E-11</v>
      </c>
      <c r="N5" s="253">
        <v>5.6209149212984344E-11</v>
      </c>
      <c r="O5" s="253">
        <v>5.434569257617262E-11</v>
      </c>
      <c r="P5" s="253">
        <v>5.154823892632665E-11</v>
      </c>
      <c r="Q5" s="253">
        <v>4.799283318649753E-11</v>
      </c>
      <c r="R5" s="253">
        <v>4.4124700174883324E-11</v>
      </c>
      <c r="S5" s="253">
        <v>4.0264428117905163E-11</v>
      </c>
      <c r="T5" s="253">
        <v>3.591660925019584E-11</v>
      </c>
      <c r="U5" s="253">
        <v>3.31598302604776E-11</v>
      </c>
      <c r="V5" s="253">
        <v>3.013965726942908E-11</v>
      </c>
      <c r="W5" s="255">
        <v>2.7406102776569358E-11</v>
      </c>
    </row>
    <row r="6" spans="1:23" ht="12.75">
      <c r="A6" s="286">
        <v>700</v>
      </c>
      <c r="B6" s="278">
        <v>2.566642727470658E-11</v>
      </c>
      <c r="C6" s="253">
        <v>2.8356931480706648E-11</v>
      </c>
      <c r="D6" s="253">
        <v>3.143495184969441E-11</v>
      </c>
      <c r="E6" s="253">
        <v>3.504953439361447E-11</v>
      </c>
      <c r="F6" s="253">
        <v>3.892765544170738E-11</v>
      </c>
      <c r="G6" s="253">
        <v>4.369250951308543E-11</v>
      </c>
      <c r="H6" s="253">
        <v>4.881084643796815E-11</v>
      </c>
      <c r="I6" s="253">
        <v>5.409728640967412E-11</v>
      </c>
      <c r="J6" s="253">
        <v>5.974038251730767E-11</v>
      </c>
      <c r="K6" s="253">
        <v>6.410816589774703E-11</v>
      </c>
      <c r="L6" s="253">
        <v>6.86373184925457E-11</v>
      </c>
      <c r="M6" s="253">
        <v>6.936447413671945E-11</v>
      </c>
      <c r="N6" s="253">
        <v>6.977986200798285E-11</v>
      </c>
      <c r="O6" s="253">
        <v>6.68983886253506E-11</v>
      </c>
      <c r="P6" s="253">
        <v>6.139775498015397E-11</v>
      </c>
      <c r="Q6" s="253">
        <v>5.6815685444404685E-11</v>
      </c>
      <c r="R6" s="253">
        <v>5.124955733083978E-11</v>
      </c>
      <c r="S6" s="253">
        <v>4.581719260858882E-11</v>
      </c>
      <c r="T6" s="253">
        <v>4.0966896896453577E-11</v>
      </c>
      <c r="U6" s="253">
        <v>3.662988684136879E-11</v>
      </c>
      <c r="V6" s="253">
        <v>3.274633248639509E-11</v>
      </c>
      <c r="W6" s="255">
        <v>2.952179779526464E-11</v>
      </c>
    </row>
    <row r="7" spans="1:23" ht="12.75">
      <c r="A7" s="286">
        <v>600</v>
      </c>
      <c r="B7" s="278">
        <v>2.7042967133180746E-11</v>
      </c>
      <c r="C7" s="253">
        <v>3.028249543925669E-11</v>
      </c>
      <c r="D7" s="253">
        <v>3.4009813320839316E-11</v>
      </c>
      <c r="E7" s="253">
        <v>3.8382446216675455E-11</v>
      </c>
      <c r="F7" s="253">
        <v>4.333772613399761E-11</v>
      </c>
      <c r="G7" s="253">
        <v>4.971595444271501E-11</v>
      </c>
      <c r="H7" s="253">
        <v>5.709811914027252E-11</v>
      </c>
      <c r="I7" s="253">
        <v>6.511229881045305E-11</v>
      </c>
      <c r="J7" s="253">
        <v>7.294190788987057E-11</v>
      </c>
      <c r="K7" s="253">
        <v>8.041780869134903E-11</v>
      </c>
      <c r="L7" s="253">
        <v>8.605718240575786E-11</v>
      </c>
      <c r="M7" s="253">
        <v>8.888840347985655E-11</v>
      </c>
      <c r="N7" s="253">
        <v>8.836844757159287E-11</v>
      </c>
      <c r="O7" s="253">
        <v>8.28392254840214E-11</v>
      </c>
      <c r="P7" s="253">
        <v>7.613785413862617E-11</v>
      </c>
      <c r="Q7" s="253">
        <v>6.854166917098907E-11</v>
      </c>
      <c r="R7" s="253">
        <v>6.02327383826397E-11</v>
      </c>
      <c r="S7" s="253">
        <v>5.259469383156576E-11</v>
      </c>
      <c r="T7" s="253">
        <v>4.5877167068370756E-11</v>
      </c>
      <c r="U7" s="253">
        <v>4.0375163536226514E-11</v>
      </c>
      <c r="V7" s="253">
        <v>3.5540503031657786E-11</v>
      </c>
      <c r="W7" s="255">
        <v>3.170336298971887E-11</v>
      </c>
    </row>
    <row r="8" spans="1:23" ht="12.75">
      <c r="A8" s="286">
        <v>500</v>
      </c>
      <c r="B8" s="278">
        <v>2.8585598558909545E-11</v>
      </c>
      <c r="C8" s="253">
        <v>3.2244086846517294E-11</v>
      </c>
      <c r="D8" s="253">
        <v>3.6476997053811735E-11</v>
      </c>
      <c r="E8" s="253">
        <v>4.128921915698557E-11</v>
      </c>
      <c r="F8" s="253">
        <v>4.847961124210619E-11</v>
      </c>
      <c r="G8" s="253">
        <v>5.652991084281652E-11</v>
      </c>
      <c r="H8" s="253">
        <v>6.667426471651825E-11</v>
      </c>
      <c r="I8" s="253">
        <v>7.712075669370122E-11</v>
      </c>
      <c r="J8" s="253">
        <v>8.963122901227903E-11</v>
      </c>
      <c r="K8" s="253">
        <v>1.0500441246440931E-10</v>
      </c>
      <c r="L8" s="253">
        <v>1.1475972422510573E-10</v>
      </c>
      <c r="M8" s="253">
        <v>1.214028667050573E-10</v>
      </c>
      <c r="N8" s="253">
        <v>1.1925679140873925E-10</v>
      </c>
      <c r="O8" s="253">
        <v>1.0952317241477003E-10</v>
      </c>
      <c r="P8" s="253">
        <v>9.45921734410301E-11</v>
      </c>
      <c r="Q8" s="253">
        <v>8.307225076795631E-11</v>
      </c>
      <c r="R8" s="253">
        <v>7.124835769535744E-11</v>
      </c>
      <c r="S8" s="253">
        <v>6.016807047053096E-11</v>
      </c>
      <c r="T8" s="253">
        <v>5.151209587534202E-11</v>
      </c>
      <c r="U8" s="253">
        <v>4.435211296841267E-11</v>
      </c>
      <c r="V8" s="253">
        <v>3.8544763369682054E-11</v>
      </c>
      <c r="W8" s="255">
        <v>3.3862749887894846E-11</v>
      </c>
    </row>
    <row r="9" spans="1:23" ht="12.75">
      <c r="A9" s="286">
        <v>400</v>
      </c>
      <c r="B9" s="278">
        <v>2.997560608231161E-11</v>
      </c>
      <c r="C9" s="253">
        <v>3.4046586404217557E-11</v>
      </c>
      <c r="D9" s="253">
        <v>3.898153188153269E-11</v>
      </c>
      <c r="E9" s="253">
        <v>4.539250453437738E-11</v>
      </c>
      <c r="F9" s="253">
        <v>5.3500772895414705E-11</v>
      </c>
      <c r="G9" s="253">
        <v>6.403868893103743E-11</v>
      </c>
      <c r="H9" s="253">
        <v>7.78091277749281E-11</v>
      </c>
      <c r="I9" s="253">
        <v>9.470702430030795E-11</v>
      </c>
      <c r="J9" s="253">
        <v>1.169788081376059E-10</v>
      </c>
      <c r="K9" s="253">
        <v>1.4202530087732867E-10</v>
      </c>
      <c r="L9" s="253">
        <v>1.5963092608472664E-10</v>
      </c>
      <c r="M9" s="253">
        <v>1.7769439987864998E-10</v>
      </c>
      <c r="N9" s="253">
        <v>1.72261607427985E-10</v>
      </c>
      <c r="O9" s="253">
        <v>1.522303401647978E-10</v>
      </c>
      <c r="P9" s="253">
        <v>1.267295651687044E-10</v>
      </c>
      <c r="Q9" s="253">
        <v>1.0304411002250446E-10</v>
      </c>
      <c r="R9" s="253">
        <v>8.361009034801693E-11</v>
      </c>
      <c r="S9" s="253">
        <v>6.883633936756608E-11</v>
      </c>
      <c r="T9" s="253">
        <v>5.726132643078937E-11</v>
      </c>
      <c r="U9" s="253">
        <v>4.836022299357151E-11</v>
      </c>
      <c r="V9" s="253">
        <v>4.139015150246669E-11</v>
      </c>
      <c r="W9" s="255">
        <v>3.5904257147212605E-11</v>
      </c>
    </row>
    <row r="10" spans="1:23" ht="12.75">
      <c r="A10" s="286">
        <v>300</v>
      </c>
      <c r="B10" s="278">
        <v>3.1111843493698827E-11</v>
      </c>
      <c r="C10" s="253">
        <v>3.558709074810366E-11</v>
      </c>
      <c r="D10" s="253">
        <v>4.126979219482991E-11</v>
      </c>
      <c r="E10" s="253">
        <v>4.835183604858851E-11</v>
      </c>
      <c r="F10" s="253">
        <v>5.829189180345904E-11</v>
      </c>
      <c r="G10" s="253">
        <v>7.136646275865006E-11</v>
      </c>
      <c r="H10" s="253">
        <v>8.991820009740372E-11</v>
      </c>
      <c r="I10" s="253">
        <v>1.1507274628268964E-10</v>
      </c>
      <c r="J10" s="253">
        <v>1.5232444619599573E-10</v>
      </c>
      <c r="K10" s="253">
        <v>2.019726230254298E-10</v>
      </c>
      <c r="L10" s="253">
        <v>2.57748477574899E-10</v>
      </c>
      <c r="M10" s="253">
        <v>2.911687135179224E-10</v>
      </c>
      <c r="N10" s="253">
        <v>2.7422268598573803E-10</v>
      </c>
      <c r="O10" s="253">
        <v>2.246000167980751E-10</v>
      </c>
      <c r="P10" s="253">
        <v>1.7037952148470864E-10</v>
      </c>
      <c r="Q10" s="253">
        <v>1.2838430189970214E-10</v>
      </c>
      <c r="R10" s="253">
        <v>9.843387399268064E-11</v>
      </c>
      <c r="S10" s="253">
        <v>7.809707569926857E-11</v>
      </c>
      <c r="T10" s="253">
        <v>6.302943483759059E-11</v>
      </c>
      <c r="U10" s="253">
        <v>5.2094702436032115E-11</v>
      </c>
      <c r="V10" s="253">
        <v>4.387236353106681E-11</v>
      </c>
      <c r="W10" s="255">
        <v>3.7486644194990374E-11</v>
      </c>
    </row>
    <row r="11" spans="1:23" ht="12.75">
      <c r="A11" s="286">
        <v>200</v>
      </c>
      <c r="B11" s="278">
        <v>3.204590986809753E-11</v>
      </c>
      <c r="C11" s="253">
        <v>3.678123911868085E-11</v>
      </c>
      <c r="D11" s="253">
        <v>4.290644873016479E-11</v>
      </c>
      <c r="E11" s="253">
        <v>5.114586787112234E-11</v>
      </c>
      <c r="F11" s="253">
        <v>6.232367139423148E-11</v>
      </c>
      <c r="G11" s="253">
        <v>7.813719546848081E-11</v>
      </c>
      <c r="H11" s="253">
        <v>1.0026927395757816E-10</v>
      </c>
      <c r="I11" s="253">
        <v>1.3712591465951418E-10</v>
      </c>
      <c r="J11" s="253">
        <v>1.9517571218063833E-10</v>
      </c>
      <c r="K11" s="253">
        <v>2.9991776528407016E-10</v>
      </c>
      <c r="L11" s="253">
        <v>4.4135969662570004E-10</v>
      </c>
      <c r="M11" s="253">
        <v>5.766860422451613E-10</v>
      </c>
      <c r="N11" s="253">
        <v>5.028035306722939E-10</v>
      </c>
      <c r="O11" s="253">
        <v>3.546124091046043E-10</v>
      </c>
      <c r="P11" s="253">
        <v>2.3155391553103903E-10</v>
      </c>
      <c r="Q11" s="253">
        <v>1.5728534438383714E-10</v>
      </c>
      <c r="R11" s="253">
        <v>1.1324856551848958E-10</v>
      </c>
      <c r="S11" s="253">
        <v>8.627334709802124E-11</v>
      </c>
      <c r="T11" s="253">
        <v>6.789953899938587E-11</v>
      </c>
      <c r="U11" s="253">
        <v>5.516663634529067E-11</v>
      </c>
      <c r="V11" s="253">
        <v>4.596864892794755E-11</v>
      </c>
      <c r="W11" s="255">
        <v>3.9090359862332064E-11</v>
      </c>
    </row>
    <row r="12" spans="1:23" ht="12.75">
      <c r="A12" s="286">
        <v>100</v>
      </c>
      <c r="B12" s="278">
        <v>3.2564125962136614E-11</v>
      </c>
      <c r="C12" s="253">
        <v>3.7599015385489654E-11</v>
      </c>
      <c r="D12" s="253">
        <v>4.401236366506626E-11</v>
      </c>
      <c r="E12" s="253">
        <v>5.284634842196532E-11</v>
      </c>
      <c r="F12" s="253">
        <v>6.486139563483485E-11</v>
      </c>
      <c r="G12" s="253">
        <v>8.268809863114373E-11</v>
      </c>
      <c r="H12" s="253">
        <v>1.1017300747793929E-10</v>
      </c>
      <c r="I12" s="253">
        <v>1.552103587059518E-10</v>
      </c>
      <c r="J12" s="253">
        <v>2.40722736494637E-10</v>
      </c>
      <c r="K12" s="253">
        <v>4.324505125895254E-10</v>
      </c>
      <c r="L12" s="253">
        <v>9.286218367569939E-10</v>
      </c>
      <c r="M12" s="300">
        <v>1.5590400414093268E-09</v>
      </c>
      <c r="N12" s="300">
        <v>1.2398816648353838E-09</v>
      </c>
      <c r="O12" s="253">
        <v>5.739853997197263E-10</v>
      </c>
      <c r="P12" s="253">
        <v>2.979087307035356E-10</v>
      </c>
      <c r="Q12" s="253">
        <v>1.823856615423619E-10</v>
      </c>
      <c r="R12" s="253">
        <v>1.2554626607154768E-10</v>
      </c>
      <c r="S12" s="253">
        <v>9.206983008299031E-11</v>
      </c>
      <c r="T12" s="253">
        <v>7.117377688824812E-11</v>
      </c>
      <c r="U12" s="253">
        <v>5.714970665507146E-11</v>
      </c>
      <c r="V12" s="253">
        <v>4.725789172916588E-11</v>
      </c>
      <c r="W12" s="255">
        <v>3.996942267473338E-11</v>
      </c>
    </row>
    <row r="13" spans="1:23" ht="13.5" thickBot="1">
      <c r="A13" s="286">
        <v>0</v>
      </c>
      <c r="B13" s="278">
        <v>3.274107258292539E-11</v>
      </c>
      <c r="C13" s="253">
        <v>3.7814104976604296E-11</v>
      </c>
      <c r="D13" s="253">
        <v>4.442095990272866E-11</v>
      </c>
      <c r="E13" s="253">
        <v>5.3293370855525014E-11</v>
      </c>
      <c r="F13" s="253">
        <v>6.567879619425298E-11</v>
      </c>
      <c r="G13" s="253">
        <v>8.405778327476618E-11</v>
      </c>
      <c r="H13" s="253">
        <v>1.1291501249703273E-10</v>
      </c>
      <c r="I13" s="253">
        <v>1.6268171055794606E-10</v>
      </c>
      <c r="J13" s="253">
        <v>2.581063995557275E-10</v>
      </c>
      <c r="K13" s="253">
        <v>4.990306886151868E-10</v>
      </c>
      <c r="L13" s="253">
        <v>1.4245111376166672E-09</v>
      </c>
      <c r="M13" s="300">
        <v>4.471071763847066E-09</v>
      </c>
      <c r="N13" s="300">
        <v>2.653689430661681E-09</v>
      </c>
      <c r="O13" s="253">
        <v>7.077593281809596E-10</v>
      </c>
      <c r="P13" s="253">
        <v>3.255221083574932E-10</v>
      </c>
      <c r="Q13" s="253">
        <v>1.932700838342498E-10</v>
      </c>
      <c r="R13" s="253">
        <v>1.2914438107152798E-10</v>
      </c>
      <c r="S13" s="253">
        <v>9.38731504168364E-11</v>
      </c>
      <c r="T13" s="253">
        <v>7.216299710760049E-11</v>
      </c>
      <c r="U13" s="253">
        <v>5.7745330031820623E-11</v>
      </c>
      <c r="V13" s="253">
        <v>4.761079079118653E-11</v>
      </c>
      <c r="W13" s="255">
        <v>4.020099137001516E-11</v>
      </c>
    </row>
    <row r="14" spans="1:23" ht="13.5" thickBot="1">
      <c r="A14" s="286">
        <v>-100</v>
      </c>
      <c r="B14" s="278">
        <v>3.243611956407081E-11</v>
      </c>
      <c r="C14" s="253">
        <v>3.7478089626709984E-11</v>
      </c>
      <c r="D14" s="253">
        <v>4.3929124247629895E-11</v>
      </c>
      <c r="E14" s="253">
        <v>5.2575937362599644E-11</v>
      </c>
      <c r="F14" s="253">
        <v>6.453792313167597E-11</v>
      </c>
      <c r="G14" s="253">
        <v>8.196001238866379E-11</v>
      </c>
      <c r="H14" s="253">
        <v>1.0869379545975941E-10</v>
      </c>
      <c r="I14" s="253">
        <v>1.5209423582743415E-10</v>
      </c>
      <c r="J14" s="253">
        <v>2.3337037984344566E-10</v>
      </c>
      <c r="K14" s="253">
        <v>4.0397244148583203E-10</v>
      </c>
      <c r="L14" s="253">
        <v>7.910982387144884E-10</v>
      </c>
      <c r="M14" s="256">
        <v>1.2291032209282399E-09</v>
      </c>
      <c r="N14" s="253">
        <v>1.007752026859075E-09</v>
      </c>
      <c r="O14" s="253">
        <v>5.224415594599275E-10</v>
      </c>
      <c r="P14" s="253">
        <v>2.850865368529571E-10</v>
      </c>
      <c r="Q14" s="253">
        <v>1.7795491538335615E-10</v>
      </c>
      <c r="R14" s="253">
        <v>1.2366811638570302E-10</v>
      </c>
      <c r="S14" s="253">
        <v>9.11377058267958E-11</v>
      </c>
      <c r="T14" s="253">
        <v>7.065048007426412E-11</v>
      </c>
      <c r="U14" s="253">
        <v>5.6843990661208086E-11</v>
      </c>
      <c r="V14" s="253">
        <v>4.7028455895840485E-11</v>
      </c>
      <c r="W14" s="255">
        <v>3.9832705645317204E-11</v>
      </c>
    </row>
    <row r="15" spans="1:23" ht="12.75">
      <c r="A15" s="286">
        <v>-200</v>
      </c>
      <c r="B15" s="278">
        <v>3.1850414862435934E-11</v>
      </c>
      <c r="C15" s="253">
        <v>3.66174364764526E-11</v>
      </c>
      <c r="D15" s="253">
        <v>4.268880432879344E-11</v>
      </c>
      <c r="E15" s="253">
        <v>5.0695412050023073E-11</v>
      </c>
      <c r="F15" s="253">
        <v>6.155231522057117E-11</v>
      </c>
      <c r="G15" s="253">
        <v>7.686185962083181E-11</v>
      </c>
      <c r="H15" s="253">
        <v>9.937002698812612E-11</v>
      </c>
      <c r="I15" s="253">
        <v>1.3262615394289504E-10</v>
      </c>
      <c r="J15" s="253">
        <v>1.871354121766341E-10</v>
      </c>
      <c r="K15" s="253">
        <v>2.7547646778938867E-10</v>
      </c>
      <c r="L15" s="253">
        <v>3.9851086406892626E-10</v>
      </c>
      <c r="M15" s="253">
        <v>4.881363881089805E-10</v>
      </c>
      <c r="N15" s="253">
        <v>4.44902027748333E-10</v>
      </c>
      <c r="O15" s="253">
        <v>3.2144537104233914E-10</v>
      </c>
      <c r="P15" s="253">
        <v>2.173831286717401E-10</v>
      </c>
      <c r="Q15" s="253">
        <v>1.510536997586269E-10</v>
      </c>
      <c r="R15" s="253">
        <v>1.1016551067046654E-10</v>
      </c>
      <c r="S15" s="253">
        <v>8.464995014352098E-11</v>
      </c>
      <c r="T15" s="253">
        <v>6.695288931745583E-11</v>
      </c>
      <c r="U15" s="253">
        <v>5.457604166746307E-11</v>
      </c>
      <c r="V15" s="253">
        <v>4.555077560779189E-11</v>
      </c>
      <c r="W15" s="255">
        <v>3.881321497050243E-11</v>
      </c>
    </row>
    <row r="16" spans="1:23" ht="12.75">
      <c r="A16" s="286">
        <v>-300</v>
      </c>
      <c r="B16" s="278">
        <v>3.094186769003581E-11</v>
      </c>
      <c r="C16" s="253">
        <v>3.531357576767948E-11</v>
      </c>
      <c r="D16" s="253">
        <v>4.082613378744533E-11</v>
      </c>
      <c r="E16" s="253">
        <v>4.79445865774189E-11</v>
      </c>
      <c r="F16" s="253">
        <v>5.730987938589425E-11</v>
      </c>
      <c r="G16" s="253">
        <v>6.994727722127544E-11</v>
      </c>
      <c r="H16" s="253">
        <v>8.74344389983312E-11</v>
      </c>
      <c r="I16" s="253">
        <v>1.106478149180691E-10</v>
      </c>
      <c r="J16" s="253">
        <v>1.4392377922306662E-10</v>
      </c>
      <c r="K16" s="253">
        <v>1.8716004124112245E-10</v>
      </c>
      <c r="L16" s="253">
        <v>2.326694196745737E-10</v>
      </c>
      <c r="M16" s="253">
        <v>2.590296339970469E-10</v>
      </c>
      <c r="N16" s="253">
        <v>2.468319005104815E-10</v>
      </c>
      <c r="O16" s="253">
        <v>2.0569199903078455E-10</v>
      </c>
      <c r="P16" s="253">
        <v>1.5991954450225665E-10</v>
      </c>
      <c r="Q16" s="253">
        <v>1.2255977380304628E-10</v>
      </c>
      <c r="R16" s="253">
        <v>9.517364131932069E-11</v>
      </c>
      <c r="S16" s="253">
        <v>7.619255713471102E-11</v>
      </c>
      <c r="T16" s="253">
        <v>6.185681739055693E-11</v>
      </c>
      <c r="U16" s="253">
        <v>5.133920111425902E-11</v>
      </c>
      <c r="V16" s="253">
        <v>4.335895649162859E-11</v>
      </c>
      <c r="W16" s="255">
        <v>3.7340465119442445E-11</v>
      </c>
    </row>
    <row r="17" spans="1:23" ht="12.75">
      <c r="A17" s="286">
        <v>-400</v>
      </c>
      <c r="B17" s="278">
        <v>2.9741494137000524E-11</v>
      </c>
      <c r="C17" s="253">
        <v>3.3678508763612925E-11</v>
      </c>
      <c r="D17" s="253">
        <v>3.855079202827424E-11</v>
      </c>
      <c r="E17" s="253">
        <v>4.465673652078619E-11</v>
      </c>
      <c r="F17" s="253">
        <v>5.243567134336984E-11</v>
      </c>
      <c r="G17" s="253">
        <v>6.243064973864591E-11</v>
      </c>
      <c r="H17" s="253">
        <v>7.537550916222877E-11</v>
      </c>
      <c r="I17" s="253">
        <v>9.087628284423821E-11</v>
      </c>
      <c r="J17" s="253">
        <v>1.1077922580310596E-10</v>
      </c>
      <c r="K17" s="253">
        <v>1.3283826099533897E-10</v>
      </c>
      <c r="L17" s="253">
        <v>1.5265605131913468E-10</v>
      </c>
      <c r="M17" s="253">
        <v>1.627198997691815E-10</v>
      </c>
      <c r="N17" s="253">
        <v>1.5818806520162472E-10</v>
      </c>
      <c r="O17" s="253">
        <v>1.4128591451255946E-10</v>
      </c>
      <c r="P17" s="253">
        <v>1.1930470855133684E-10</v>
      </c>
      <c r="Q17" s="253">
        <v>9.834290656322342E-11</v>
      </c>
      <c r="R17" s="253">
        <v>8.06433371678112E-11</v>
      </c>
      <c r="S17" s="253">
        <v>6.71336854939708E-11</v>
      </c>
      <c r="T17" s="253">
        <v>5.609219439231859E-11</v>
      </c>
      <c r="U17" s="253">
        <v>4.7512043328685124E-11</v>
      </c>
      <c r="V17" s="253">
        <v>4.0805672184936855E-11</v>
      </c>
      <c r="W17" s="255">
        <v>3.543289465484973E-11</v>
      </c>
    </row>
    <row r="18" spans="1:23" ht="12.75">
      <c r="A18" s="286">
        <v>-500</v>
      </c>
      <c r="B18" s="278">
        <v>2.8359168384709693E-11</v>
      </c>
      <c r="C18" s="253">
        <v>3.1832161263361985E-11</v>
      </c>
      <c r="D18" s="253">
        <v>3.600633973532063E-11</v>
      </c>
      <c r="E18" s="253">
        <v>4.115449048668322E-11</v>
      </c>
      <c r="F18" s="253">
        <v>4.744142189946233E-11</v>
      </c>
      <c r="G18" s="253">
        <v>5.5139082543268635E-11</v>
      </c>
      <c r="H18" s="253">
        <v>6.45067451983622E-11</v>
      </c>
      <c r="I18" s="253">
        <v>7.478398966620871E-11</v>
      </c>
      <c r="J18" s="253">
        <v>8.684191376252684E-11</v>
      </c>
      <c r="K18" s="253">
        <v>9.894927517134639E-11</v>
      </c>
      <c r="L18" s="253">
        <v>1.0874148717792252E-10</v>
      </c>
      <c r="M18" s="253">
        <v>1.134490025213672E-10</v>
      </c>
      <c r="N18" s="253">
        <v>1.1133571202997235E-10</v>
      </c>
      <c r="O18" s="253">
        <v>1.0328230272808983E-10</v>
      </c>
      <c r="P18" s="253">
        <v>9.173062989044567E-11</v>
      </c>
      <c r="Q18" s="253">
        <v>7.947706628562339E-11</v>
      </c>
      <c r="R18" s="253">
        <v>6.871091668032551E-11</v>
      </c>
      <c r="S18" s="253">
        <v>5.862601127605876E-11</v>
      </c>
      <c r="T18" s="253">
        <v>5.030309839266192E-11</v>
      </c>
      <c r="U18" s="253">
        <v>4.349509550967446E-11</v>
      </c>
      <c r="V18" s="253">
        <v>3.794983360657725E-11</v>
      </c>
      <c r="W18" s="255">
        <v>3.335438310760561E-11</v>
      </c>
    </row>
    <row r="19" spans="1:23" ht="12.75">
      <c r="A19" s="286">
        <v>-600</v>
      </c>
      <c r="B19" s="278">
        <v>2.6877979567643394E-11</v>
      </c>
      <c r="C19" s="253">
        <v>2.989407179841762E-11</v>
      </c>
      <c r="D19" s="253">
        <v>3.3462292050326216E-11</v>
      </c>
      <c r="E19" s="253">
        <v>3.768211030008344E-11</v>
      </c>
      <c r="F19" s="253">
        <v>4.2670203922897314E-11</v>
      </c>
      <c r="G19" s="253">
        <v>4.852217021930111E-11</v>
      </c>
      <c r="H19" s="253">
        <v>5.526523930494949E-11</v>
      </c>
      <c r="I19" s="253">
        <v>6.276776331014377E-11</v>
      </c>
      <c r="J19" s="253">
        <v>6.975207700141269E-11</v>
      </c>
      <c r="K19" s="253">
        <v>7.67740250130016E-11</v>
      </c>
      <c r="L19" s="253">
        <v>8.213054886335597E-11</v>
      </c>
      <c r="M19" s="253">
        <v>8.456813841416925E-11</v>
      </c>
      <c r="N19" s="253">
        <v>8.350495007976006E-11</v>
      </c>
      <c r="O19" s="253">
        <v>7.917125780994078E-11</v>
      </c>
      <c r="P19" s="253">
        <v>7.25117113673002E-11</v>
      </c>
      <c r="Q19" s="253">
        <v>6.587381723059092E-11</v>
      </c>
      <c r="R19" s="253">
        <v>5.815534239734024E-11</v>
      </c>
      <c r="S19" s="253">
        <v>5.1057784718402895E-11</v>
      </c>
      <c r="T19" s="253">
        <v>4.487531730057741E-11</v>
      </c>
      <c r="U19" s="253">
        <v>3.955722542623404E-11</v>
      </c>
      <c r="V19" s="253">
        <v>3.5041690779319544E-11</v>
      </c>
      <c r="W19" s="255">
        <v>3.122139976882477E-11</v>
      </c>
    </row>
    <row r="20" spans="1:23" ht="12.75">
      <c r="A20" s="286">
        <v>-700</v>
      </c>
      <c r="B20" s="278">
        <v>2.5337677527736898E-11</v>
      </c>
      <c r="C20" s="253">
        <v>2.7941780594105087E-11</v>
      </c>
      <c r="D20" s="253">
        <v>3.093133632286901E-11</v>
      </c>
      <c r="E20" s="253">
        <v>3.4371209150003323E-11</v>
      </c>
      <c r="F20" s="253">
        <v>3.830468634702951E-11</v>
      </c>
      <c r="G20" s="253">
        <v>4.273929362198882E-11</v>
      </c>
      <c r="H20" s="253">
        <v>4.761808529467967E-11</v>
      </c>
      <c r="I20" s="253">
        <v>5.2772472788727766E-11</v>
      </c>
      <c r="J20" s="253">
        <v>5.786720372924758E-11</v>
      </c>
      <c r="K20" s="253">
        <v>6.238276149661687E-11</v>
      </c>
      <c r="L20" s="253">
        <v>6.56729929600952E-11</v>
      </c>
      <c r="M20" s="253">
        <v>6.714603759695403E-11</v>
      </c>
      <c r="N20" s="253">
        <v>6.649601179003258E-11</v>
      </c>
      <c r="O20" s="253">
        <v>6.385315884139975E-11</v>
      </c>
      <c r="P20" s="253">
        <v>5.973763118318505E-11</v>
      </c>
      <c r="Q20" s="253">
        <v>5.482204908677485E-11</v>
      </c>
      <c r="R20" s="253">
        <v>4.9641980547544505E-11</v>
      </c>
      <c r="S20" s="253">
        <v>4.4616142782250294E-11</v>
      </c>
      <c r="T20" s="253">
        <v>3.988987674995321E-11</v>
      </c>
      <c r="U20" s="253">
        <v>3.5863281921172305E-11</v>
      </c>
      <c r="V20" s="253">
        <v>3.2124033884906765E-11</v>
      </c>
      <c r="W20" s="255">
        <v>2.903280017599403E-11</v>
      </c>
    </row>
    <row r="21" spans="1:23" ht="12.75">
      <c r="A21" s="286">
        <v>-800</v>
      </c>
      <c r="B21" s="278">
        <v>2.383211975129891E-11</v>
      </c>
      <c r="C21" s="253">
        <v>2.603885156081585E-11</v>
      </c>
      <c r="D21" s="253">
        <v>2.8526843703118927E-11</v>
      </c>
      <c r="E21" s="253">
        <v>3.131744791822689E-11</v>
      </c>
      <c r="F21" s="253">
        <v>3.441281440843725E-11</v>
      </c>
      <c r="G21" s="253">
        <v>3.778464951717399E-11</v>
      </c>
      <c r="H21" s="253">
        <v>4.1355002631038974E-11</v>
      </c>
      <c r="I21" s="253">
        <v>4.497302434261229E-11</v>
      </c>
      <c r="J21" s="253">
        <v>4.8401348502568094E-11</v>
      </c>
      <c r="K21" s="253">
        <v>5.1322311622018954E-11</v>
      </c>
      <c r="L21" s="253">
        <v>5.338372559292972E-11</v>
      </c>
      <c r="M21" s="253">
        <v>5.4289249765863194E-11</v>
      </c>
      <c r="N21" s="253">
        <v>5.389343335959805E-11</v>
      </c>
      <c r="O21" s="253">
        <v>5.225518729299485E-11</v>
      </c>
      <c r="P21" s="253">
        <v>4.96328132872116E-11</v>
      </c>
      <c r="Q21" s="253">
        <v>4.6367823580274115E-11</v>
      </c>
      <c r="R21" s="253">
        <v>4.279042450780523E-11</v>
      </c>
      <c r="S21" s="253">
        <v>3.917798638606897E-11</v>
      </c>
      <c r="T21" s="253">
        <v>3.571668089732407E-11</v>
      </c>
      <c r="U21" s="253">
        <v>3.232339578663564E-11</v>
      </c>
      <c r="V21" s="253">
        <v>2.9595690768843306E-11</v>
      </c>
      <c r="W21" s="255">
        <v>2.6962114902703717E-11</v>
      </c>
    </row>
    <row r="22" spans="1:23" ht="12.75">
      <c r="A22" s="286">
        <v>-900</v>
      </c>
      <c r="B22" s="278">
        <v>2.236080336843727E-11</v>
      </c>
      <c r="C22" s="253">
        <v>2.4228288744499946E-11</v>
      </c>
      <c r="D22" s="253">
        <v>2.6292511850670344E-11</v>
      </c>
      <c r="E22" s="253">
        <v>2.855315478069481E-11</v>
      </c>
      <c r="F22" s="253">
        <v>3.0993605487791026E-11</v>
      </c>
      <c r="G22" s="253">
        <v>3.357768046017845E-11</v>
      </c>
      <c r="H22" s="253">
        <v>3.622759670775631E-11</v>
      </c>
      <c r="I22" s="253">
        <v>3.8825422570643086E-11</v>
      </c>
      <c r="J22" s="253">
        <v>4.1208823555491064E-11</v>
      </c>
      <c r="K22" s="253">
        <v>4.318126423617212E-11</v>
      </c>
      <c r="L22" s="253">
        <v>4.454068339785813E-11</v>
      </c>
      <c r="M22" s="253">
        <v>4.5131509280233814E-11</v>
      </c>
      <c r="N22" s="253">
        <v>4.487154866644309E-11</v>
      </c>
      <c r="O22" s="253">
        <v>4.3803718900730424E-11</v>
      </c>
      <c r="P22" s="253">
        <v>4.204535629126598E-11</v>
      </c>
      <c r="Q22" s="253">
        <v>3.9804053621691624E-11</v>
      </c>
      <c r="R22" s="253">
        <v>3.726994773226631E-11</v>
      </c>
      <c r="S22" s="253">
        <v>3.46217019375486E-11</v>
      </c>
      <c r="T22" s="253">
        <v>3.199846091470991E-11</v>
      </c>
      <c r="U22" s="253">
        <v>2.949250995913172E-11</v>
      </c>
      <c r="V22" s="253">
        <v>2.6927393759690018E-11</v>
      </c>
      <c r="W22" s="255">
        <v>2.5022245162738843E-11</v>
      </c>
    </row>
    <row r="23" spans="1:23" ht="12.75">
      <c r="A23" s="286">
        <v>-1000</v>
      </c>
      <c r="B23" s="278">
        <v>2.095764030624726E-11</v>
      </c>
      <c r="C23" s="253">
        <v>2.2535333901698213E-11</v>
      </c>
      <c r="D23" s="253">
        <v>2.4246172416296913E-11</v>
      </c>
      <c r="E23" s="253">
        <v>2.608084986698157E-11</v>
      </c>
      <c r="F23" s="253">
        <v>2.8017251538724664E-11</v>
      </c>
      <c r="G23" s="253">
        <v>3.00149975571973E-11</v>
      </c>
      <c r="H23" s="253">
        <v>3.201111358360569E-11</v>
      </c>
      <c r="I23" s="253">
        <v>3.3917539585685225E-11</v>
      </c>
      <c r="J23" s="253">
        <v>3.5623343621248635E-11</v>
      </c>
      <c r="K23" s="253">
        <v>3.7004548031481095E-11</v>
      </c>
      <c r="L23" s="253">
        <v>3.7941620065005344E-11</v>
      </c>
      <c r="M23" s="253">
        <v>3.834141318949813E-11</v>
      </c>
      <c r="N23" s="253">
        <v>3.816806757954629E-11</v>
      </c>
      <c r="O23" s="253">
        <v>3.742820724545342E-11</v>
      </c>
      <c r="P23" s="253">
        <v>3.621567811330081E-11</v>
      </c>
      <c r="Q23" s="253">
        <v>3.4595760787249706E-11</v>
      </c>
      <c r="R23" s="253">
        <v>3.278288014533892E-11</v>
      </c>
      <c r="S23" s="253">
        <v>3.0803763433330933E-11</v>
      </c>
      <c r="T23" s="253">
        <v>2.8803953914266343E-11</v>
      </c>
      <c r="U23" s="253">
        <v>2.683739160922119E-11</v>
      </c>
      <c r="V23" s="253">
        <v>2.495761193131232E-11</v>
      </c>
      <c r="W23" s="255">
        <v>2.2922613080024095E-11</v>
      </c>
    </row>
    <row r="24" spans="1:23" ht="12.75">
      <c r="A24" s="287">
        <v>-1100</v>
      </c>
      <c r="B24" s="258">
        <v>1.963776868251693E-11</v>
      </c>
      <c r="C24" s="258">
        <v>2.0969651382522012E-11</v>
      </c>
      <c r="D24" s="258">
        <v>2.2389784858543923E-11</v>
      </c>
      <c r="E24" s="258">
        <v>2.3884314178036663E-11</v>
      </c>
      <c r="F24" s="258">
        <v>2.5430494593579066E-11</v>
      </c>
      <c r="G24" s="258">
        <v>2.6992061671798757E-11</v>
      </c>
      <c r="H24" s="258">
        <v>2.8519092570643255E-11</v>
      </c>
      <c r="I24" s="258">
        <v>2.994693671834492E-11</v>
      </c>
      <c r="J24" s="258">
        <v>3.119965498107423E-11</v>
      </c>
      <c r="K24" s="258">
        <v>3.21968748777915E-11</v>
      </c>
      <c r="L24" s="258">
        <v>3.28647959167373E-11</v>
      </c>
      <c r="M24" s="258">
        <v>3.314951853763152E-11</v>
      </c>
      <c r="N24" s="258">
        <v>3.302573162256887E-11</v>
      </c>
      <c r="O24" s="258">
        <v>3.249242943176506E-11</v>
      </c>
      <c r="P24" s="258">
        <v>3.162778800305264E-11</v>
      </c>
      <c r="Q24" s="258">
        <v>3.0468302974352117E-11</v>
      </c>
      <c r="R24" s="258">
        <v>2.9096433447749936E-11</v>
      </c>
      <c r="S24" s="258">
        <v>2.7604505179423536E-11</v>
      </c>
      <c r="T24" s="258">
        <v>2.6040666516518575E-11</v>
      </c>
      <c r="U24" s="258">
        <v>2.4492584443567894E-11</v>
      </c>
      <c r="V24" s="258">
        <v>2.2970894369784942E-11</v>
      </c>
      <c r="W24" s="259">
        <v>2.151290692912233E-11</v>
      </c>
    </row>
    <row r="25" ht="13.5" thickBot="1"/>
    <row r="26" spans="2:14" ht="13.5" thickBot="1">
      <c r="B26" s="72"/>
      <c r="C26" t="s">
        <v>356</v>
      </c>
      <c r="M26" s="72"/>
      <c r="N26" t="s">
        <v>356</v>
      </c>
    </row>
  </sheetData>
  <sheetProtection/>
  <printOptions/>
  <pageMargins left="0.75" right="0.75" top="1" bottom="1" header="0.5" footer="0.5"/>
  <pageSetup firstPageNumber="58" useFirstPageNumber="1" fitToWidth="2" fitToHeight="1" horizontalDpi="400" verticalDpi="400" orientation="landscape" scale="78" r:id="rId2"/>
  <headerFooter alignWithMargins="0">
    <oddHeader>&amp;C&amp;"Arial,Bold"&amp;12Table A-40
Calculated Acute Hazard Index for Respiratory System
Colton Terminal Modifications</oddHeader>
    <oddFooter>&amp;L&amp;6&amp;F&amp;A&amp;CA-&amp;P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4">
      <selection activeCell="C20" sqref="C20"/>
    </sheetView>
  </sheetViews>
  <sheetFormatPr defaultColWidth="9.140625" defaultRowHeight="12.75"/>
  <cols>
    <col min="1" max="1" width="23.57421875" style="0" customWidth="1"/>
  </cols>
  <sheetData>
    <row r="1" spans="1:13" ht="13.5" thickTop="1">
      <c r="A1" s="1" t="s">
        <v>4</v>
      </c>
      <c r="B1" s="2"/>
      <c r="C1" s="2" t="s">
        <v>5</v>
      </c>
      <c r="D1" s="3"/>
      <c r="E1" s="4" t="s">
        <v>6</v>
      </c>
      <c r="F1" s="4"/>
      <c r="G1" s="5"/>
      <c r="H1" s="6"/>
      <c r="I1" s="7"/>
      <c r="J1" s="4" t="s">
        <v>7</v>
      </c>
      <c r="K1" s="8"/>
      <c r="L1" s="9"/>
      <c r="M1" s="10"/>
    </row>
    <row r="2" spans="1:13" ht="13.5" thickBot="1">
      <c r="A2" s="11" t="s">
        <v>8</v>
      </c>
      <c r="B2" s="12" t="s">
        <v>9</v>
      </c>
      <c r="C2" s="13" t="s">
        <v>10</v>
      </c>
      <c r="D2" s="14" t="s">
        <v>1</v>
      </c>
      <c r="E2" s="14" t="s">
        <v>3</v>
      </c>
      <c r="F2" s="14" t="s">
        <v>0</v>
      </c>
      <c r="G2" s="14" t="s">
        <v>11</v>
      </c>
      <c r="H2" s="15" t="s">
        <v>2</v>
      </c>
      <c r="I2" s="16" t="s">
        <v>1</v>
      </c>
      <c r="J2" s="14" t="s">
        <v>3</v>
      </c>
      <c r="K2" s="14" t="s">
        <v>0</v>
      </c>
      <c r="L2" s="14" t="s">
        <v>11</v>
      </c>
      <c r="M2" s="17" t="s">
        <v>2</v>
      </c>
    </row>
    <row r="3" spans="1:13" ht="13.5" thickTop="1">
      <c r="A3" s="18" t="s">
        <v>12</v>
      </c>
      <c r="B3" s="19"/>
      <c r="C3" s="20">
        <v>0</v>
      </c>
      <c r="D3" s="19">
        <v>0.572</v>
      </c>
      <c r="E3" s="19">
        <v>0.23</v>
      </c>
      <c r="F3" s="19">
        <v>1.9</v>
      </c>
      <c r="G3" s="19">
        <v>0.182</v>
      </c>
      <c r="H3" s="21">
        <v>0.17</v>
      </c>
      <c r="I3" s="18">
        <f aca="true" t="shared" si="0" ref="I3:I18">B3*C3*D3</f>
        <v>0</v>
      </c>
      <c r="J3" s="19">
        <f aca="true" t="shared" si="1" ref="J3:J18">B3*C3*E3</f>
        <v>0</v>
      </c>
      <c r="K3" s="19">
        <f aca="true" t="shared" si="2" ref="K3:K18">B3*C3*F3</f>
        <v>0</v>
      </c>
      <c r="L3" s="19">
        <f aca="true" t="shared" si="3" ref="L3:L16">B3*C3*G3</f>
        <v>0</v>
      </c>
      <c r="M3" s="22">
        <f aca="true" t="shared" si="4" ref="M3:M18">B3*C3*H3</f>
        <v>0</v>
      </c>
    </row>
    <row r="4" spans="1:13" ht="12.75">
      <c r="A4" s="23" t="s">
        <v>13</v>
      </c>
      <c r="B4" s="24"/>
      <c r="C4" s="20">
        <v>0</v>
      </c>
      <c r="D4" s="24">
        <v>0.62</v>
      </c>
      <c r="E4" s="24">
        <v>0.06</v>
      </c>
      <c r="F4" s="24">
        <v>1.34</v>
      </c>
      <c r="G4" s="24">
        <v>0.11</v>
      </c>
      <c r="H4" s="25">
        <v>0.08</v>
      </c>
      <c r="I4" s="18">
        <f t="shared" si="0"/>
        <v>0</v>
      </c>
      <c r="J4" s="19">
        <f t="shared" si="1"/>
        <v>0</v>
      </c>
      <c r="K4" s="19">
        <f t="shared" si="2"/>
        <v>0</v>
      </c>
      <c r="L4" s="19">
        <f t="shared" si="3"/>
        <v>0</v>
      </c>
      <c r="M4" s="22">
        <f t="shared" si="4"/>
        <v>0</v>
      </c>
    </row>
    <row r="5" spans="1:13" ht="12.75">
      <c r="A5" s="23" t="s">
        <v>14</v>
      </c>
      <c r="B5" s="24"/>
      <c r="C5" s="20">
        <v>0</v>
      </c>
      <c r="D5" s="24">
        <v>0.675</v>
      </c>
      <c r="E5" s="24">
        <v>0.15</v>
      </c>
      <c r="F5" s="24">
        <v>1.7</v>
      </c>
      <c r="G5" s="24">
        <v>0.143</v>
      </c>
      <c r="H5" s="25">
        <v>0.14</v>
      </c>
      <c r="I5" s="18">
        <f t="shared" si="0"/>
        <v>0</v>
      </c>
      <c r="J5" s="19">
        <f t="shared" si="1"/>
        <v>0</v>
      </c>
      <c r="K5" s="19">
        <f t="shared" si="2"/>
        <v>0</v>
      </c>
      <c r="L5" s="19">
        <f t="shared" si="3"/>
        <v>0</v>
      </c>
      <c r="M5" s="22">
        <f t="shared" si="4"/>
        <v>0</v>
      </c>
    </row>
    <row r="6" spans="1:13" ht="12.75">
      <c r="A6" s="23" t="s">
        <v>15</v>
      </c>
      <c r="B6" s="24"/>
      <c r="C6" s="20">
        <v>0</v>
      </c>
      <c r="D6" s="24">
        <v>0.06</v>
      </c>
      <c r="E6" s="24">
        <v>0.02</v>
      </c>
      <c r="F6" s="24">
        <v>0.16</v>
      </c>
      <c r="G6" s="24">
        <v>0.02</v>
      </c>
      <c r="H6" s="25">
        <v>0.01</v>
      </c>
      <c r="I6" s="18">
        <f t="shared" si="0"/>
        <v>0</v>
      </c>
      <c r="J6" s="19">
        <f t="shared" si="1"/>
        <v>0</v>
      </c>
      <c r="K6" s="19">
        <f t="shared" si="2"/>
        <v>0</v>
      </c>
      <c r="L6" s="19">
        <f t="shared" si="3"/>
        <v>0</v>
      </c>
      <c r="M6" s="22">
        <f t="shared" si="4"/>
        <v>0</v>
      </c>
    </row>
    <row r="7" spans="1:13" ht="12.75">
      <c r="A7" s="23" t="s">
        <v>16</v>
      </c>
      <c r="B7" s="24"/>
      <c r="C7" s="20">
        <v>0</v>
      </c>
      <c r="D7" s="24">
        <v>0.3</v>
      </c>
      <c r="E7" s="24">
        <v>0.065</v>
      </c>
      <c r="F7" s="24">
        <v>0.87</v>
      </c>
      <c r="G7" s="24">
        <v>0.067</v>
      </c>
      <c r="H7" s="25">
        <v>0.05</v>
      </c>
      <c r="I7" s="18">
        <f t="shared" si="0"/>
        <v>0</v>
      </c>
      <c r="J7" s="19">
        <f t="shared" si="1"/>
        <v>0</v>
      </c>
      <c r="K7" s="19">
        <f t="shared" si="2"/>
        <v>0</v>
      </c>
      <c r="L7" s="19">
        <f t="shared" si="3"/>
        <v>0</v>
      </c>
      <c r="M7" s="22">
        <f t="shared" si="4"/>
        <v>0</v>
      </c>
    </row>
    <row r="8" spans="1:13" ht="12.75">
      <c r="A8" s="23" t="s">
        <v>17</v>
      </c>
      <c r="B8" s="24"/>
      <c r="C8" s="20">
        <v>0</v>
      </c>
      <c r="D8" s="24">
        <v>0.675</v>
      </c>
      <c r="E8" s="24">
        <v>0.27</v>
      </c>
      <c r="F8" s="24">
        <v>3.84</v>
      </c>
      <c r="G8" s="24">
        <v>0.45</v>
      </c>
      <c r="H8" s="25">
        <v>0.41</v>
      </c>
      <c r="I8" s="18">
        <f t="shared" si="0"/>
        <v>0</v>
      </c>
      <c r="J8" s="19">
        <f t="shared" si="1"/>
        <v>0</v>
      </c>
      <c r="K8" s="19">
        <f t="shared" si="2"/>
        <v>0</v>
      </c>
      <c r="L8" s="19">
        <f t="shared" si="3"/>
        <v>0</v>
      </c>
      <c r="M8" s="22">
        <f t="shared" si="4"/>
        <v>0</v>
      </c>
    </row>
    <row r="9" spans="1:13" ht="12.75">
      <c r="A9" s="23" t="s">
        <v>18</v>
      </c>
      <c r="B9" s="24"/>
      <c r="C9" s="20">
        <v>0</v>
      </c>
      <c r="D9" s="24">
        <v>0.675</v>
      </c>
      <c r="E9" s="24">
        <v>0.15</v>
      </c>
      <c r="F9" s="24">
        <v>1.7</v>
      </c>
      <c r="G9" s="24">
        <v>0.143</v>
      </c>
      <c r="H9" s="25">
        <v>0.14</v>
      </c>
      <c r="I9" s="18">
        <f t="shared" si="0"/>
        <v>0</v>
      </c>
      <c r="J9" s="19">
        <f t="shared" si="1"/>
        <v>0</v>
      </c>
      <c r="K9" s="19">
        <f t="shared" si="2"/>
        <v>0</v>
      </c>
      <c r="L9" s="19">
        <f t="shared" si="3"/>
        <v>0</v>
      </c>
      <c r="M9" s="22">
        <f t="shared" si="4"/>
        <v>0</v>
      </c>
    </row>
    <row r="10" spans="1:13" ht="12.75">
      <c r="A10" s="23" t="s">
        <v>19</v>
      </c>
      <c r="B10" s="24"/>
      <c r="C10" s="20">
        <v>0</v>
      </c>
      <c r="D10" s="24">
        <v>0.95</v>
      </c>
      <c r="E10" s="24">
        <v>0.19</v>
      </c>
      <c r="F10" s="24">
        <v>1.995</v>
      </c>
      <c r="G10" s="24">
        <v>0.19</v>
      </c>
      <c r="H10" s="25">
        <v>0.095</v>
      </c>
      <c r="I10" s="18">
        <f t="shared" si="0"/>
        <v>0</v>
      </c>
      <c r="J10" s="19">
        <f t="shared" si="1"/>
        <v>0</v>
      </c>
      <c r="K10" s="19">
        <f t="shared" si="2"/>
        <v>0</v>
      </c>
      <c r="L10" s="19">
        <f t="shared" si="3"/>
        <v>0</v>
      </c>
      <c r="M10" s="22">
        <f t="shared" si="4"/>
        <v>0</v>
      </c>
    </row>
    <row r="11" spans="1:13" ht="12.75">
      <c r="A11" s="23" t="s">
        <v>20</v>
      </c>
      <c r="B11" s="24"/>
      <c r="C11" s="20">
        <v>0</v>
      </c>
      <c r="D11" s="24">
        <v>0.675</v>
      </c>
      <c r="E11" s="24">
        <v>0.039</v>
      </c>
      <c r="F11" s="24">
        <v>0.054</v>
      </c>
      <c r="G11" s="24">
        <v>0.45</v>
      </c>
      <c r="H11" s="25">
        <v>0.061</v>
      </c>
      <c r="I11" s="18">
        <f t="shared" si="0"/>
        <v>0</v>
      </c>
      <c r="J11" s="19">
        <f t="shared" si="1"/>
        <v>0</v>
      </c>
      <c r="K11" s="19">
        <f t="shared" si="2"/>
        <v>0</v>
      </c>
      <c r="L11" s="19">
        <f t="shared" si="3"/>
        <v>0</v>
      </c>
      <c r="M11" s="22">
        <f t="shared" si="4"/>
        <v>0</v>
      </c>
    </row>
    <row r="12" spans="1:13" ht="12.75">
      <c r="A12" s="23" t="s">
        <v>21</v>
      </c>
      <c r="B12" s="24"/>
      <c r="C12" s="20">
        <v>0</v>
      </c>
      <c r="D12" s="24">
        <v>0.572</v>
      </c>
      <c r="E12" s="24">
        <v>0.23</v>
      </c>
      <c r="F12" s="24">
        <v>1.9</v>
      </c>
      <c r="G12" s="24">
        <v>0.182</v>
      </c>
      <c r="H12" s="25">
        <v>0.17</v>
      </c>
      <c r="I12" s="18">
        <f t="shared" si="0"/>
        <v>0</v>
      </c>
      <c r="J12" s="19">
        <f t="shared" si="1"/>
        <v>0</v>
      </c>
      <c r="K12" s="19">
        <f t="shared" si="2"/>
        <v>0</v>
      </c>
      <c r="L12" s="19">
        <f t="shared" si="3"/>
        <v>0</v>
      </c>
      <c r="M12" s="22">
        <f t="shared" si="4"/>
        <v>0</v>
      </c>
    </row>
    <row r="13" spans="1:13" ht="12.75">
      <c r="A13" s="23" t="s">
        <v>22</v>
      </c>
      <c r="B13" s="24"/>
      <c r="C13" s="20">
        <v>0</v>
      </c>
      <c r="D13" s="24">
        <v>0.99</v>
      </c>
      <c r="E13" s="24">
        <v>0.2</v>
      </c>
      <c r="F13" s="24">
        <v>2.38</v>
      </c>
      <c r="G13" s="24">
        <v>0.2</v>
      </c>
      <c r="H13" s="25">
        <v>0.1</v>
      </c>
      <c r="I13" s="18">
        <f t="shared" si="0"/>
        <v>0</v>
      </c>
      <c r="J13" s="19">
        <f t="shared" si="1"/>
        <v>0</v>
      </c>
      <c r="K13" s="19">
        <f t="shared" si="2"/>
        <v>0</v>
      </c>
      <c r="L13" s="19">
        <f t="shared" si="3"/>
        <v>0</v>
      </c>
      <c r="M13" s="22">
        <f t="shared" si="4"/>
        <v>0</v>
      </c>
    </row>
    <row r="14" spans="1:13" ht="12.75">
      <c r="A14" s="23" t="s">
        <v>23</v>
      </c>
      <c r="B14" s="24"/>
      <c r="C14" s="20">
        <v>0</v>
      </c>
      <c r="D14" s="24">
        <v>0.675</v>
      </c>
      <c r="E14" s="24">
        <v>0.15</v>
      </c>
      <c r="F14" s="24">
        <v>1.7</v>
      </c>
      <c r="G14" s="24">
        <v>0.45</v>
      </c>
      <c r="H14" s="25">
        <v>0.14</v>
      </c>
      <c r="I14" s="18">
        <f t="shared" si="0"/>
        <v>0</v>
      </c>
      <c r="J14" s="19">
        <f t="shared" si="1"/>
        <v>0</v>
      </c>
      <c r="K14" s="19">
        <f t="shared" si="2"/>
        <v>0</v>
      </c>
      <c r="L14" s="19">
        <f t="shared" si="3"/>
        <v>0</v>
      </c>
      <c r="M14" s="22">
        <f t="shared" si="4"/>
        <v>0</v>
      </c>
    </row>
    <row r="15" spans="1:13" ht="12.75">
      <c r="A15" s="23" t="s">
        <v>24</v>
      </c>
      <c r="B15" s="24"/>
      <c r="C15" s="20">
        <v>0</v>
      </c>
      <c r="D15" s="24">
        <v>1.2</v>
      </c>
      <c r="E15" s="24">
        <v>0.18</v>
      </c>
      <c r="F15" s="24">
        <v>1.32</v>
      </c>
      <c r="G15" s="24">
        <v>0.12</v>
      </c>
      <c r="H15" s="25">
        <v>0.09</v>
      </c>
      <c r="I15" s="18">
        <f t="shared" si="0"/>
        <v>0</v>
      </c>
      <c r="J15" s="19">
        <f t="shared" si="1"/>
        <v>0</v>
      </c>
      <c r="K15" s="19">
        <f t="shared" si="2"/>
        <v>0</v>
      </c>
      <c r="L15" s="19">
        <f t="shared" si="3"/>
        <v>0</v>
      </c>
      <c r="M15" s="22">
        <f t="shared" si="4"/>
        <v>0</v>
      </c>
    </row>
    <row r="16" spans="1:13" ht="12.75">
      <c r="A16" s="23" t="s">
        <v>25</v>
      </c>
      <c r="B16" s="24"/>
      <c r="C16" s="20">
        <v>0</v>
      </c>
      <c r="D16" s="24">
        <v>0.675</v>
      </c>
      <c r="E16" s="24">
        <v>0.15</v>
      </c>
      <c r="F16" s="24">
        <v>1.7</v>
      </c>
      <c r="G16" s="24">
        <v>0.143</v>
      </c>
      <c r="H16" s="25">
        <v>0.14</v>
      </c>
      <c r="I16" s="18">
        <f t="shared" si="0"/>
        <v>0</v>
      </c>
      <c r="J16" s="19">
        <f t="shared" si="1"/>
        <v>0</v>
      </c>
      <c r="K16" s="19">
        <f t="shared" si="2"/>
        <v>0</v>
      </c>
      <c r="L16" s="19">
        <f t="shared" si="3"/>
        <v>0</v>
      </c>
      <c r="M16" s="22">
        <f t="shared" si="4"/>
        <v>0</v>
      </c>
    </row>
    <row r="17" spans="1:13" ht="12.75">
      <c r="A17" s="23" t="s">
        <v>26</v>
      </c>
      <c r="B17" s="24"/>
      <c r="C17" s="20">
        <v>0</v>
      </c>
      <c r="D17" s="24">
        <v>0.675</v>
      </c>
      <c r="E17" s="24">
        <v>0.15</v>
      </c>
      <c r="F17" s="24">
        <v>1.7</v>
      </c>
      <c r="G17" s="24">
        <v>0.143</v>
      </c>
      <c r="H17" s="25">
        <v>0.14</v>
      </c>
      <c r="I17" s="18">
        <f t="shared" si="0"/>
        <v>0</v>
      </c>
      <c r="J17" s="19">
        <f t="shared" si="1"/>
        <v>0</v>
      </c>
      <c r="K17" s="19">
        <f t="shared" si="2"/>
        <v>0</v>
      </c>
      <c r="L17" s="19">
        <f>B17*C17*G17</f>
        <v>0</v>
      </c>
      <c r="M17" s="22">
        <f t="shared" si="4"/>
        <v>0</v>
      </c>
    </row>
    <row r="18" spans="1:13" ht="13.5" thickBot="1">
      <c r="A18" s="26" t="s">
        <v>27</v>
      </c>
      <c r="B18" s="27"/>
      <c r="C18" s="28">
        <v>0</v>
      </c>
      <c r="D18" s="27">
        <v>0.675</v>
      </c>
      <c r="E18" s="27">
        <v>0.15</v>
      </c>
      <c r="F18" s="27">
        <v>1.7</v>
      </c>
      <c r="G18" s="24">
        <v>0.143</v>
      </c>
      <c r="H18" s="29">
        <v>0.14</v>
      </c>
      <c r="I18" s="18">
        <f t="shared" si="0"/>
        <v>0</v>
      </c>
      <c r="J18" s="19">
        <f t="shared" si="1"/>
        <v>0</v>
      </c>
      <c r="K18" s="19">
        <f t="shared" si="2"/>
        <v>0</v>
      </c>
      <c r="L18" s="19">
        <f>B18*C18*G18</f>
        <v>0</v>
      </c>
      <c r="M18" s="22">
        <f t="shared" si="4"/>
        <v>0</v>
      </c>
    </row>
    <row r="19" spans="1:13" ht="13.5" thickBot="1">
      <c r="A19" s="30" t="s">
        <v>28</v>
      </c>
      <c r="B19" s="19"/>
      <c r="C19" s="31"/>
      <c r="D19" s="31"/>
      <c r="E19" s="32"/>
      <c r="F19" s="32"/>
      <c r="G19" s="32"/>
      <c r="H19" s="32"/>
      <c r="I19" s="32">
        <f>SUM(I3:I18)</f>
        <v>0</v>
      </c>
      <c r="J19" s="32">
        <f>SUM(J3:J18)</f>
        <v>0</v>
      </c>
      <c r="K19" s="32">
        <f>SUM(K3:K18)</f>
        <v>0</v>
      </c>
      <c r="L19" s="32">
        <f>SUM(L3:L18)</f>
        <v>0</v>
      </c>
      <c r="M19" s="33">
        <f>SUM(M3:M18)</f>
        <v>0</v>
      </c>
    </row>
    <row r="20" spans="1:13" ht="14.25" thickBot="1" thickTop="1">
      <c r="A20" s="34" t="s">
        <v>29</v>
      </c>
      <c r="B20" s="19"/>
      <c r="C20" s="31"/>
      <c r="D20" s="31"/>
      <c r="E20" s="32"/>
      <c r="F20" s="32"/>
      <c r="G20" s="32"/>
      <c r="H20" s="32"/>
      <c r="I20" s="32"/>
      <c r="J20" s="32"/>
      <c r="K20" s="32"/>
      <c r="L20" s="32"/>
      <c r="M20" s="35"/>
    </row>
    <row r="21" spans="1:13" ht="13.5" thickTop="1">
      <c r="A21" s="23" t="s">
        <v>30</v>
      </c>
      <c r="B21" s="24"/>
      <c r="C21" s="20">
        <v>0</v>
      </c>
      <c r="D21" s="24">
        <v>0.675</v>
      </c>
      <c r="E21" s="24">
        <v>0.15</v>
      </c>
      <c r="F21" s="24">
        <v>1.7</v>
      </c>
      <c r="G21" s="24">
        <v>0.143</v>
      </c>
      <c r="H21" s="25">
        <v>0.14</v>
      </c>
      <c r="I21" s="18">
        <f aca="true" t="shared" si="5" ref="I21:I32">B21*C21*D21</f>
        <v>0</v>
      </c>
      <c r="J21" s="19">
        <f aca="true" t="shared" si="6" ref="J21:J32">B21*C21*E21</f>
        <v>0</v>
      </c>
      <c r="K21" s="19">
        <f aca="true" t="shared" si="7" ref="K21:K32">B21*C21*F21</f>
        <v>0</v>
      </c>
      <c r="L21" s="19">
        <f aca="true" t="shared" si="8" ref="L21:L32">B21*C21*G21</f>
        <v>0</v>
      </c>
      <c r="M21" s="22">
        <f aca="true" t="shared" si="9" ref="M21:M32">B21*C21*H21</f>
        <v>0</v>
      </c>
    </row>
    <row r="22" spans="1:13" ht="12.75">
      <c r="A22" s="23" t="s">
        <v>31</v>
      </c>
      <c r="B22" s="24"/>
      <c r="C22" s="20">
        <v>0</v>
      </c>
      <c r="D22" s="24">
        <v>0.675</v>
      </c>
      <c r="E22" s="24">
        <v>0.15</v>
      </c>
      <c r="F22" s="24">
        <v>1.7</v>
      </c>
      <c r="G22" s="24">
        <v>0.143</v>
      </c>
      <c r="H22" s="25">
        <v>0.14</v>
      </c>
      <c r="I22" s="18">
        <f t="shared" si="5"/>
        <v>0</v>
      </c>
      <c r="J22" s="19">
        <f t="shared" si="6"/>
        <v>0</v>
      </c>
      <c r="K22" s="19">
        <f t="shared" si="7"/>
        <v>0</v>
      </c>
      <c r="L22" s="19">
        <f t="shared" si="8"/>
        <v>0</v>
      </c>
      <c r="M22" s="22">
        <f t="shared" si="9"/>
        <v>0</v>
      </c>
    </row>
    <row r="23" spans="1:13" ht="12.75">
      <c r="A23" s="23" t="s">
        <v>32</v>
      </c>
      <c r="B23" s="24"/>
      <c r="C23" s="20">
        <v>0</v>
      </c>
      <c r="D23" s="24">
        <v>0.52</v>
      </c>
      <c r="E23" s="24">
        <v>0.17</v>
      </c>
      <c r="F23" s="24">
        <v>1.54</v>
      </c>
      <c r="G23" s="24">
        <v>0.143</v>
      </c>
      <c r="H23" s="25">
        <v>0.093</v>
      </c>
      <c r="I23" s="18">
        <f t="shared" si="5"/>
        <v>0</v>
      </c>
      <c r="J23" s="19">
        <f t="shared" si="6"/>
        <v>0</v>
      </c>
      <c r="K23" s="19">
        <f t="shared" si="7"/>
        <v>0</v>
      </c>
      <c r="L23" s="19">
        <f t="shared" si="8"/>
        <v>0</v>
      </c>
      <c r="M23" s="22">
        <f t="shared" si="9"/>
        <v>0</v>
      </c>
    </row>
    <row r="24" spans="1:13" ht="12.75">
      <c r="A24" s="23" t="s">
        <v>33</v>
      </c>
      <c r="B24" s="24"/>
      <c r="C24" s="20">
        <v>0</v>
      </c>
      <c r="D24" s="24">
        <v>0.675</v>
      </c>
      <c r="E24" s="24">
        <v>0.15</v>
      </c>
      <c r="F24" s="24">
        <v>1.7</v>
      </c>
      <c r="G24" s="24">
        <v>0.45</v>
      </c>
      <c r="H24" s="25">
        <v>0.14</v>
      </c>
      <c r="I24" s="18">
        <f t="shared" si="5"/>
        <v>0</v>
      </c>
      <c r="J24" s="19">
        <f t="shared" si="6"/>
        <v>0</v>
      </c>
      <c r="K24" s="19">
        <f t="shared" si="7"/>
        <v>0</v>
      </c>
      <c r="L24" s="19">
        <f t="shared" si="8"/>
        <v>0</v>
      </c>
      <c r="M24" s="22">
        <f t="shared" si="9"/>
        <v>0</v>
      </c>
    </row>
    <row r="25" spans="1:13" ht="12.75">
      <c r="A25" s="23" t="s">
        <v>34</v>
      </c>
      <c r="B25" s="24"/>
      <c r="C25" s="20">
        <v>0</v>
      </c>
      <c r="D25" s="24">
        <v>0.24</v>
      </c>
      <c r="E25" s="24">
        <v>0.04</v>
      </c>
      <c r="F25" s="24">
        <v>0.4</v>
      </c>
      <c r="G25" s="24">
        <v>0.004</v>
      </c>
      <c r="H25" s="25">
        <v>0.02</v>
      </c>
      <c r="I25" s="18">
        <f t="shared" si="5"/>
        <v>0</v>
      </c>
      <c r="J25" s="19">
        <f t="shared" si="6"/>
        <v>0</v>
      </c>
      <c r="K25" s="19">
        <f t="shared" si="7"/>
        <v>0</v>
      </c>
      <c r="L25" s="19">
        <f t="shared" si="8"/>
        <v>0</v>
      </c>
      <c r="M25" s="22">
        <f t="shared" si="9"/>
        <v>0</v>
      </c>
    </row>
    <row r="26" spans="1:13" ht="12.75">
      <c r="A26" s="23" t="s">
        <v>35</v>
      </c>
      <c r="B26" s="24"/>
      <c r="C26" s="20">
        <v>0</v>
      </c>
      <c r="D26" s="24">
        <v>0.18</v>
      </c>
      <c r="E26" s="24">
        <v>0.053</v>
      </c>
      <c r="F26" s="24">
        <v>0.441</v>
      </c>
      <c r="G26" s="24">
        <v>0.143</v>
      </c>
      <c r="H26" s="25">
        <v>0.031</v>
      </c>
      <c r="I26" s="18">
        <f t="shared" si="5"/>
        <v>0</v>
      </c>
      <c r="J26" s="19">
        <f t="shared" si="6"/>
        <v>0</v>
      </c>
      <c r="K26" s="19">
        <f t="shared" si="7"/>
        <v>0</v>
      </c>
      <c r="L26" s="19">
        <f t="shared" si="8"/>
        <v>0</v>
      </c>
      <c r="M26" s="22">
        <f t="shared" si="9"/>
        <v>0</v>
      </c>
    </row>
    <row r="27" spans="1:13" ht="12.75">
      <c r="A27" s="23" t="s">
        <v>36</v>
      </c>
      <c r="B27" s="24"/>
      <c r="C27" s="20">
        <v>0</v>
      </c>
      <c r="D27" s="24">
        <v>0.18</v>
      </c>
      <c r="E27" s="24">
        <v>0.053</v>
      </c>
      <c r="F27" s="24">
        <v>0.441</v>
      </c>
      <c r="G27" s="24">
        <v>0.143</v>
      </c>
      <c r="H27" s="25">
        <v>0.031</v>
      </c>
      <c r="I27" s="18">
        <f t="shared" si="5"/>
        <v>0</v>
      </c>
      <c r="J27" s="19">
        <f t="shared" si="6"/>
        <v>0</v>
      </c>
      <c r="K27" s="19">
        <f t="shared" si="7"/>
        <v>0</v>
      </c>
      <c r="L27" s="19">
        <f t="shared" si="8"/>
        <v>0</v>
      </c>
      <c r="M27" s="22">
        <f t="shared" si="9"/>
        <v>0</v>
      </c>
    </row>
    <row r="28" spans="1:13" ht="12.75">
      <c r="A28" s="23" t="s">
        <v>37</v>
      </c>
      <c r="B28" s="24"/>
      <c r="C28" s="20">
        <v>0</v>
      </c>
      <c r="D28" s="24">
        <v>0.675</v>
      </c>
      <c r="E28" s="24">
        <v>0.15</v>
      </c>
      <c r="F28" s="24">
        <v>1.7</v>
      </c>
      <c r="G28" s="24">
        <v>0.143</v>
      </c>
      <c r="H28" s="25">
        <v>0.14</v>
      </c>
      <c r="I28" s="18">
        <f t="shared" si="5"/>
        <v>0</v>
      </c>
      <c r="J28" s="19">
        <f t="shared" si="6"/>
        <v>0</v>
      </c>
      <c r="K28" s="19">
        <f t="shared" si="7"/>
        <v>0</v>
      </c>
      <c r="L28" s="19">
        <f t="shared" si="8"/>
        <v>0</v>
      </c>
      <c r="M28" s="22">
        <f t="shared" si="9"/>
        <v>0</v>
      </c>
    </row>
    <row r="29" spans="1:13" ht="12.75">
      <c r="A29" s="23" t="s">
        <v>38</v>
      </c>
      <c r="B29" s="24"/>
      <c r="C29" s="20">
        <v>0</v>
      </c>
      <c r="D29" s="24">
        <v>0.011</v>
      </c>
      <c r="E29" s="24">
        <v>0.002</v>
      </c>
      <c r="F29" s="24">
        <v>0.018</v>
      </c>
      <c r="G29" s="24">
        <v>0.002</v>
      </c>
      <c r="H29" s="25">
        <v>0.002</v>
      </c>
      <c r="I29" s="18">
        <f t="shared" si="5"/>
        <v>0</v>
      </c>
      <c r="J29" s="19">
        <f t="shared" si="6"/>
        <v>0</v>
      </c>
      <c r="K29" s="19">
        <f t="shared" si="7"/>
        <v>0</v>
      </c>
      <c r="L29" s="19">
        <f t="shared" si="8"/>
        <v>0</v>
      </c>
      <c r="M29" s="22">
        <f t="shared" si="9"/>
        <v>0</v>
      </c>
    </row>
    <row r="30" spans="1:13" ht="12.75">
      <c r="A30" s="23" t="s">
        <v>39</v>
      </c>
      <c r="B30" s="24">
        <v>2</v>
      </c>
      <c r="C30" s="20">
        <v>8</v>
      </c>
      <c r="D30" s="24">
        <v>0.55</v>
      </c>
      <c r="E30" s="24">
        <v>0.1</v>
      </c>
      <c r="F30" s="24">
        <v>0.9</v>
      </c>
      <c r="G30" s="24">
        <v>0.1</v>
      </c>
      <c r="H30" s="25">
        <v>0.1</v>
      </c>
      <c r="I30" s="18">
        <f t="shared" si="5"/>
        <v>8.8</v>
      </c>
      <c r="J30" s="19">
        <f t="shared" si="6"/>
        <v>1.6</v>
      </c>
      <c r="K30" s="19">
        <f t="shared" si="7"/>
        <v>14.4</v>
      </c>
      <c r="L30" s="19">
        <f t="shared" si="8"/>
        <v>1.6</v>
      </c>
      <c r="M30" s="22">
        <f t="shared" si="9"/>
        <v>1.6</v>
      </c>
    </row>
    <row r="31" spans="1:13" ht="12.75">
      <c r="A31" s="23" t="s">
        <v>40</v>
      </c>
      <c r="B31" s="24"/>
      <c r="C31" s="20">
        <v>0</v>
      </c>
      <c r="D31" s="24">
        <v>0.675</v>
      </c>
      <c r="E31" s="24">
        <v>0.15</v>
      </c>
      <c r="F31" s="24">
        <v>1.7</v>
      </c>
      <c r="G31" s="24">
        <v>0.143</v>
      </c>
      <c r="H31" s="25">
        <v>0.14</v>
      </c>
      <c r="I31" s="18">
        <f t="shared" si="5"/>
        <v>0</v>
      </c>
      <c r="J31" s="19">
        <f t="shared" si="6"/>
        <v>0</v>
      </c>
      <c r="K31" s="19">
        <f t="shared" si="7"/>
        <v>0</v>
      </c>
      <c r="L31" s="19">
        <f t="shared" si="8"/>
        <v>0</v>
      </c>
      <c r="M31" s="22">
        <f t="shared" si="9"/>
        <v>0</v>
      </c>
    </row>
    <row r="32" spans="1:13" ht="12.75">
      <c r="A32" s="23" t="s">
        <v>41</v>
      </c>
      <c r="B32" s="24">
        <v>1</v>
      </c>
      <c r="C32" s="20">
        <v>3</v>
      </c>
      <c r="D32" s="24">
        <v>0.675</v>
      </c>
      <c r="E32" s="24">
        <v>0.15</v>
      </c>
      <c r="F32" s="24">
        <v>1.7</v>
      </c>
      <c r="G32" s="24">
        <v>0.143</v>
      </c>
      <c r="H32" s="25">
        <v>0.14</v>
      </c>
      <c r="I32" s="18">
        <f t="shared" si="5"/>
        <v>2.0250000000000004</v>
      </c>
      <c r="J32" s="19">
        <f t="shared" si="6"/>
        <v>0.44999999999999996</v>
      </c>
      <c r="K32" s="19">
        <f t="shared" si="7"/>
        <v>5.1</v>
      </c>
      <c r="L32" s="19">
        <f t="shared" si="8"/>
        <v>0.42899999999999994</v>
      </c>
      <c r="M32" s="22">
        <f t="shared" si="9"/>
        <v>0.42000000000000004</v>
      </c>
    </row>
    <row r="33" spans="1:13" ht="13.5" thickBot="1">
      <c r="A33" s="18"/>
      <c r="B33" s="36"/>
      <c r="C33" s="37"/>
      <c r="D33" s="36"/>
      <c r="E33" s="36"/>
      <c r="F33" s="36"/>
      <c r="G33" s="36"/>
      <c r="H33" s="38"/>
      <c r="I33" s="39"/>
      <c r="J33" s="36"/>
      <c r="K33" s="36"/>
      <c r="L33" s="36"/>
      <c r="M33" s="40"/>
    </row>
    <row r="34" spans="1:13" ht="13.5" thickBot="1">
      <c r="A34" s="41" t="s">
        <v>42</v>
      </c>
      <c r="B34" s="42"/>
      <c r="C34" s="43"/>
      <c r="D34" s="43"/>
      <c r="E34" s="42"/>
      <c r="F34" s="42"/>
      <c r="G34" s="42"/>
      <c r="H34" s="42"/>
      <c r="I34" s="42">
        <f>SUM(I21:I32)</f>
        <v>10.825000000000001</v>
      </c>
      <c r="J34" s="42">
        <f>SUM(J21:J32)</f>
        <v>2.05</v>
      </c>
      <c r="K34" s="42">
        <f>SUM(K21:K32)</f>
        <v>19.5</v>
      </c>
      <c r="L34" s="42">
        <f>SUM(L21:L32)</f>
        <v>2.029</v>
      </c>
      <c r="M34" s="44">
        <f>SUM(M21:M32)</f>
        <v>2.02</v>
      </c>
    </row>
    <row r="35" spans="1:13" ht="14.25" thickBot="1" thickTop="1">
      <c r="A35" s="45" t="s">
        <v>43</v>
      </c>
      <c r="B35" s="46"/>
      <c r="C35" s="47"/>
      <c r="D35" s="47"/>
      <c r="E35" s="48"/>
      <c r="F35" s="48"/>
      <c r="G35" s="48"/>
      <c r="H35" s="48"/>
      <c r="I35" s="48">
        <f>SUM(I19+I34)</f>
        <v>10.825000000000001</v>
      </c>
      <c r="J35" s="48">
        <f>SUM(J19+J34)</f>
        <v>2.05</v>
      </c>
      <c r="K35" s="48">
        <f>SUM(K19+K34)</f>
        <v>19.5</v>
      </c>
      <c r="L35" s="48">
        <f>SUM(L19+L34)</f>
        <v>2.029</v>
      </c>
      <c r="M35" s="49">
        <f>SUM(M19+M34)</f>
        <v>2.02</v>
      </c>
    </row>
    <row r="36" ht="13.5" thickTop="1"/>
    <row r="37" ht="12.75">
      <c r="A37" s="50" t="s">
        <v>44</v>
      </c>
    </row>
    <row r="38" spans="1:4" ht="12.75">
      <c r="A38" s="50" t="s">
        <v>45</v>
      </c>
      <c r="D38" s="50" t="s">
        <v>46</v>
      </c>
    </row>
    <row r="39" ht="12.75">
      <c r="A39" s="50" t="s">
        <v>47</v>
      </c>
    </row>
    <row r="40" spans="1:5" ht="12.75">
      <c r="A40" s="50" t="s">
        <v>48</v>
      </c>
      <c r="B40" s="50"/>
      <c r="C40" s="50"/>
      <c r="D40" s="50"/>
      <c r="E40" s="51"/>
    </row>
  </sheetData>
  <sheetProtection/>
  <printOptions horizontalCentered="1"/>
  <pageMargins left="0.75" right="0.75" top="1" bottom="1" header="0.5" footer="0.5"/>
  <pageSetup fitToHeight="1" fitToWidth="1" horizontalDpi="400" verticalDpi="400" orientation="landscape" scale="88" r:id="rId1"/>
  <headerFooter alignWithMargins="0">
    <oddHeader>&amp;C&amp;"Arial,Bold"&amp;12Table A-4
Los Angeles Terminal Construction Equipment</oddHeader>
    <oddFooter>&amp;CA-4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24">
      <selection activeCell="C20" sqref="C20"/>
    </sheetView>
  </sheetViews>
  <sheetFormatPr defaultColWidth="9.140625" defaultRowHeight="12.75"/>
  <cols>
    <col min="1" max="1" width="24.00390625" style="0" customWidth="1"/>
  </cols>
  <sheetData>
    <row r="1" spans="1:13" ht="13.5" thickTop="1">
      <c r="A1" s="1" t="s">
        <v>4</v>
      </c>
      <c r="B1" s="2"/>
      <c r="C1" s="2" t="s">
        <v>5</v>
      </c>
      <c r="D1" s="3"/>
      <c r="E1" s="4" t="s">
        <v>6</v>
      </c>
      <c r="F1" s="4"/>
      <c r="G1" s="5"/>
      <c r="H1" s="6"/>
      <c r="I1" s="7"/>
      <c r="J1" s="4" t="s">
        <v>7</v>
      </c>
      <c r="K1" s="8"/>
      <c r="L1" s="9"/>
      <c r="M1" s="10"/>
    </row>
    <row r="2" spans="1:13" ht="13.5" thickBot="1">
      <c r="A2" s="11" t="s">
        <v>8</v>
      </c>
      <c r="B2" s="12" t="s">
        <v>9</v>
      </c>
      <c r="C2" s="13" t="s">
        <v>10</v>
      </c>
      <c r="D2" s="14" t="s">
        <v>1</v>
      </c>
      <c r="E2" s="14" t="s">
        <v>3</v>
      </c>
      <c r="F2" s="14" t="s">
        <v>0</v>
      </c>
      <c r="G2" s="14" t="s">
        <v>11</v>
      </c>
      <c r="H2" s="15" t="s">
        <v>2</v>
      </c>
      <c r="I2" s="16" t="s">
        <v>1</v>
      </c>
      <c r="J2" s="14" t="s">
        <v>3</v>
      </c>
      <c r="K2" s="14" t="s">
        <v>0</v>
      </c>
      <c r="L2" s="14" t="s">
        <v>11</v>
      </c>
      <c r="M2" s="17" t="s">
        <v>2</v>
      </c>
    </row>
    <row r="3" spans="1:13" ht="13.5" thickTop="1">
      <c r="A3" s="18" t="s">
        <v>12</v>
      </c>
      <c r="B3" s="19"/>
      <c r="C3" s="20">
        <v>0</v>
      </c>
      <c r="D3" s="19">
        <v>0.572</v>
      </c>
      <c r="E3" s="19">
        <v>0.23</v>
      </c>
      <c r="F3" s="19">
        <v>1.9</v>
      </c>
      <c r="G3" s="19">
        <v>0.182</v>
      </c>
      <c r="H3" s="21">
        <v>0.17</v>
      </c>
      <c r="I3" s="18">
        <f aca="true" t="shared" si="0" ref="I3:I18">B3*C3*D3</f>
        <v>0</v>
      </c>
      <c r="J3" s="19">
        <f aca="true" t="shared" si="1" ref="J3:J18">B3*C3*E3</f>
        <v>0</v>
      </c>
      <c r="K3" s="19">
        <f aca="true" t="shared" si="2" ref="K3:K18">B3*C3*F3</f>
        <v>0</v>
      </c>
      <c r="L3" s="19">
        <f aca="true" t="shared" si="3" ref="L3:L18">B3*C3*G3</f>
        <v>0</v>
      </c>
      <c r="M3" s="22">
        <f aca="true" t="shared" si="4" ref="M3:M18">B3*C3*H3</f>
        <v>0</v>
      </c>
    </row>
    <row r="4" spans="1:13" ht="12.75">
      <c r="A4" s="23" t="s">
        <v>13</v>
      </c>
      <c r="B4" s="24"/>
      <c r="C4" s="20">
        <v>0</v>
      </c>
      <c r="D4" s="24">
        <v>0.62</v>
      </c>
      <c r="E4" s="24">
        <v>0.06</v>
      </c>
      <c r="F4" s="24">
        <v>1.34</v>
      </c>
      <c r="G4" s="24">
        <v>0.11</v>
      </c>
      <c r="H4" s="25">
        <v>0.08</v>
      </c>
      <c r="I4" s="18">
        <f t="shared" si="0"/>
        <v>0</v>
      </c>
      <c r="J4" s="19">
        <f t="shared" si="1"/>
        <v>0</v>
      </c>
      <c r="K4" s="19">
        <f t="shared" si="2"/>
        <v>0</v>
      </c>
      <c r="L4" s="19">
        <f t="shared" si="3"/>
        <v>0</v>
      </c>
      <c r="M4" s="22">
        <f t="shared" si="4"/>
        <v>0</v>
      </c>
    </row>
    <row r="5" spans="1:13" ht="12.75">
      <c r="A5" s="23" t="s">
        <v>14</v>
      </c>
      <c r="B5" s="24"/>
      <c r="C5" s="20">
        <v>0</v>
      </c>
      <c r="D5" s="24">
        <v>0.675</v>
      </c>
      <c r="E5" s="24">
        <v>0.15</v>
      </c>
      <c r="F5" s="24">
        <v>1.7</v>
      </c>
      <c r="G5" s="24">
        <v>0.143</v>
      </c>
      <c r="H5" s="25">
        <v>0.14</v>
      </c>
      <c r="I5" s="18">
        <f t="shared" si="0"/>
        <v>0</v>
      </c>
      <c r="J5" s="19">
        <f t="shared" si="1"/>
        <v>0</v>
      </c>
      <c r="K5" s="19">
        <f t="shared" si="2"/>
        <v>0</v>
      </c>
      <c r="L5" s="19">
        <f t="shared" si="3"/>
        <v>0</v>
      </c>
      <c r="M5" s="22">
        <f t="shared" si="4"/>
        <v>0</v>
      </c>
    </row>
    <row r="6" spans="1:13" ht="12.75">
      <c r="A6" s="23" t="s">
        <v>15</v>
      </c>
      <c r="B6" s="24"/>
      <c r="C6" s="20">
        <v>0</v>
      </c>
      <c r="D6" s="24">
        <v>0.06</v>
      </c>
      <c r="E6" s="24">
        <v>0.02</v>
      </c>
      <c r="F6" s="24">
        <v>0.16</v>
      </c>
      <c r="G6" s="24">
        <v>0.02</v>
      </c>
      <c r="H6" s="25">
        <v>0.01</v>
      </c>
      <c r="I6" s="18">
        <f t="shared" si="0"/>
        <v>0</v>
      </c>
      <c r="J6" s="19">
        <f t="shared" si="1"/>
        <v>0</v>
      </c>
      <c r="K6" s="19">
        <f t="shared" si="2"/>
        <v>0</v>
      </c>
      <c r="L6" s="19">
        <f t="shared" si="3"/>
        <v>0</v>
      </c>
      <c r="M6" s="22">
        <f t="shared" si="4"/>
        <v>0</v>
      </c>
    </row>
    <row r="7" spans="1:13" ht="12.75">
      <c r="A7" s="23" t="s">
        <v>16</v>
      </c>
      <c r="B7" s="24"/>
      <c r="C7" s="20">
        <v>0</v>
      </c>
      <c r="D7" s="24">
        <v>0.3</v>
      </c>
      <c r="E7" s="24">
        <v>0.065</v>
      </c>
      <c r="F7" s="24">
        <v>0.87</v>
      </c>
      <c r="G7" s="24">
        <v>0.067</v>
      </c>
      <c r="H7" s="25">
        <v>0.05</v>
      </c>
      <c r="I7" s="18">
        <f t="shared" si="0"/>
        <v>0</v>
      </c>
      <c r="J7" s="19">
        <f t="shared" si="1"/>
        <v>0</v>
      </c>
      <c r="K7" s="19">
        <f t="shared" si="2"/>
        <v>0</v>
      </c>
      <c r="L7" s="19">
        <f t="shared" si="3"/>
        <v>0</v>
      </c>
      <c r="M7" s="22">
        <f t="shared" si="4"/>
        <v>0</v>
      </c>
    </row>
    <row r="8" spans="1:13" ht="12.75">
      <c r="A8" s="23" t="s">
        <v>17</v>
      </c>
      <c r="B8" s="24"/>
      <c r="C8" s="20">
        <v>0</v>
      </c>
      <c r="D8" s="24">
        <v>0.675</v>
      </c>
      <c r="E8" s="24">
        <v>0.27</v>
      </c>
      <c r="F8" s="24">
        <v>3.84</v>
      </c>
      <c r="G8" s="24">
        <v>0.45</v>
      </c>
      <c r="H8" s="25">
        <v>0.41</v>
      </c>
      <c r="I8" s="18">
        <f t="shared" si="0"/>
        <v>0</v>
      </c>
      <c r="J8" s="19">
        <f t="shared" si="1"/>
        <v>0</v>
      </c>
      <c r="K8" s="19">
        <f t="shared" si="2"/>
        <v>0</v>
      </c>
      <c r="L8" s="19">
        <f t="shared" si="3"/>
        <v>0</v>
      </c>
      <c r="M8" s="22">
        <f t="shared" si="4"/>
        <v>0</v>
      </c>
    </row>
    <row r="9" spans="1:13" ht="12.75">
      <c r="A9" s="23" t="s">
        <v>18</v>
      </c>
      <c r="B9" s="24"/>
      <c r="C9" s="20">
        <v>0</v>
      </c>
      <c r="D9" s="24">
        <v>0.675</v>
      </c>
      <c r="E9" s="24">
        <v>0.15</v>
      </c>
      <c r="F9" s="24">
        <v>1.7</v>
      </c>
      <c r="G9" s="24">
        <v>0.143</v>
      </c>
      <c r="H9" s="25">
        <v>0.14</v>
      </c>
      <c r="I9" s="18">
        <f t="shared" si="0"/>
        <v>0</v>
      </c>
      <c r="J9" s="19">
        <f t="shared" si="1"/>
        <v>0</v>
      </c>
      <c r="K9" s="19">
        <f t="shared" si="2"/>
        <v>0</v>
      </c>
      <c r="L9" s="19">
        <f t="shared" si="3"/>
        <v>0</v>
      </c>
      <c r="M9" s="22">
        <f t="shared" si="4"/>
        <v>0</v>
      </c>
    </row>
    <row r="10" spans="1:13" ht="12.75">
      <c r="A10" s="23" t="s">
        <v>19</v>
      </c>
      <c r="B10" s="24"/>
      <c r="C10" s="20">
        <v>0</v>
      </c>
      <c r="D10" s="24">
        <v>0.95</v>
      </c>
      <c r="E10" s="24">
        <v>0.19</v>
      </c>
      <c r="F10" s="24">
        <v>1.995</v>
      </c>
      <c r="G10" s="24">
        <v>0.19</v>
      </c>
      <c r="H10" s="25">
        <v>0.095</v>
      </c>
      <c r="I10" s="18">
        <f t="shared" si="0"/>
        <v>0</v>
      </c>
      <c r="J10" s="19">
        <f t="shared" si="1"/>
        <v>0</v>
      </c>
      <c r="K10" s="19">
        <f t="shared" si="2"/>
        <v>0</v>
      </c>
      <c r="L10" s="19">
        <f t="shared" si="3"/>
        <v>0</v>
      </c>
      <c r="M10" s="22">
        <f t="shared" si="4"/>
        <v>0</v>
      </c>
    </row>
    <row r="11" spans="1:13" ht="12.75">
      <c r="A11" s="23" t="s">
        <v>20</v>
      </c>
      <c r="B11" s="24"/>
      <c r="C11" s="20">
        <v>0</v>
      </c>
      <c r="D11" s="24">
        <v>0.675</v>
      </c>
      <c r="E11" s="24">
        <v>0.039</v>
      </c>
      <c r="F11" s="24">
        <v>0.054</v>
      </c>
      <c r="G11" s="24">
        <v>0.45</v>
      </c>
      <c r="H11" s="25">
        <v>0.061</v>
      </c>
      <c r="I11" s="18">
        <f t="shared" si="0"/>
        <v>0</v>
      </c>
      <c r="J11" s="19">
        <f t="shared" si="1"/>
        <v>0</v>
      </c>
      <c r="K11" s="19">
        <f t="shared" si="2"/>
        <v>0</v>
      </c>
      <c r="L11" s="19">
        <f t="shared" si="3"/>
        <v>0</v>
      </c>
      <c r="M11" s="22">
        <f t="shared" si="4"/>
        <v>0</v>
      </c>
    </row>
    <row r="12" spans="1:13" ht="12.75">
      <c r="A12" s="23" t="s">
        <v>21</v>
      </c>
      <c r="B12" s="24"/>
      <c r="C12" s="20">
        <v>0</v>
      </c>
      <c r="D12" s="24">
        <v>0.572</v>
      </c>
      <c r="E12" s="24">
        <v>0.23</v>
      </c>
      <c r="F12" s="24">
        <v>1.9</v>
      </c>
      <c r="G12" s="24">
        <v>0.182</v>
      </c>
      <c r="H12" s="25">
        <v>0.17</v>
      </c>
      <c r="I12" s="18">
        <f t="shared" si="0"/>
        <v>0</v>
      </c>
      <c r="J12" s="19">
        <f t="shared" si="1"/>
        <v>0</v>
      </c>
      <c r="K12" s="19">
        <f t="shared" si="2"/>
        <v>0</v>
      </c>
      <c r="L12" s="19">
        <f t="shared" si="3"/>
        <v>0</v>
      </c>
      <c r="M12" s="22">
        <f t="shared" si="4"/>
        <v>0</v>
      </c>
    </row>
    <row r="13" spans="1:13" ht="12.75">
      <c r="A13" s="23" t="s">
        <v>22</v>
      </c>
      <c r="B13" s="24"/>
      <c r="C13" s="20">
        <v>0</v>
      </c>
      <c r="D13" s="24">
        <v>0.99</v>
      </c>
      <c r="E13" s="24">
        <v>0.2</v>
      </c>
      <c r="F13" s="24">
        <v>2.38</v>
      </c>
      <c r="G13" s="24">
        <v>0.2</v>
      </c>
      <c r="H13" s="25">
        <v>0.1</v>
      </c>
      <c r="I13" s="18">
        <f t="shared" si="0"/>
        <v>0</v>
      </c>
      <c r="J13" s="19">
        <f t="shared" si="1"/>
        <v>0</v>
      </c>
      <c r="K13" s="19">
        <f t="shared" si="2"/>
        <v>0</v>
      </c>
      <c r="L13" s="19">
        <f t="shared" si="3"/>
        <v>0</v>
      </c>
      <c r="M13" s="22">
        <f t="shared" si="4"/>
        <v>0</v>
      </c>
    </row>
    <row r="14" spans="1:13" ht="12.75">
      <c r="A14" s="23" t="s">
        <v>23</v>
      </c>
      <c r="B14" s="24"/>
      <c r="C14" s="20">
        <v>0</v>
      </c>
      <c r="D14" s="24">
        <v>0.675</v>
      </c>
      <c r="E14" s="24">
        <v>0.15</v>
      </c>
      <c r="F14" s="24">
        <v>1.7</v>
      </c>
      <c r="G14" s="24">
        <v>0.45</v>
      </c>
      <c r="H14" s="25">
        <v>0.14</v>
      </c>
      <c r="I14" s="18">
        <f t="shared" si="0"/>
        <v>0</v>
      </c>
      <c r="J14" s="19">
        <f t="shared" si="1"/>
        <v>0</v>
      </c>
      <c r="K14" s="19">
        <f t="shared" si="2"/>
        <v>0</v>
      </c>
      <c r="L14" s="19">
        <f t="shared" si="3"/>
        <v>0</v>
      </c>
      <c r="M14" s="22">
        <f t="shared" si="4"/>
        <v>0</v>
      </c>
    </row>
    <row r="15" spans="1:13" ht="12.75">
      <c r="A15" s="23" t="s">
        <v>24</v>
      </c>
      <c r="B15" s="24"/>
      <c r="C15" s="20">
        <v>0</v>
      </c>
      <c r="D15" s="24">
        <v>1.2</v>
      </c>
      <c r="E15" s="24">
        <v>0.18</v>
      </c>
      <c r="F15" s="24">
        <v>1.32</v>
      </c>
      <c r="G15" s="24">
        <v>0.12</v>
      </c>
      <c r="H15" s="25">
        <v>0.09</v>
      </c>
      <c r="I15" s="18">
        <f t="shared" si="0"/>
        <v>0</v>
      </c>
      <c r="J15" s="19">
        <f t="shared" si="1"/>
        <v>0</v>
      </c>
      <c r="K15" s="19">
        <f t="shared" si="2"/>
        <v>0</v>
      </c>
      <c r="L15" s="19">
        <f t="shared" si="3"/>
        <v>0</v>
      </c>
      <c r="M15" s="22">
        <f t="shared" si="4"/>
        <v>0</v>
      </c>
    </row>
    <row r="16" spans="1:13" ht="12.75">
      <c r="A16" s="23" t="s">
        <v>25</v>
      </c>
      <c r="B16" s="24"/>
      <c r="C16" s="20">
        <v>0</v>
      </c>
      <c r="D16" s="24">
        <v>0.675</v>
      </c>
      <c r="E16" s="24">
        <v>0.15</v>
      </c>
      <c r="F16" s="24">
        <v>1.7</v>
      </c>
      <c r="G16" s="24">
        <v>0.143</v>
      </c>
      <c r="H16" s="25">
        <v>0.14</v>
      </c>
      <c r="I16" s="18">
        <f t="shared" si="0"/>
        <v>0</v>
      </c>
      <c r="J16" s="19">
        <f t="shared" si="1"/>
        <v>0</v>
      </c>
      <c r="K16" s="19">
        <f t="shared" si="2"/>
        <v>0</v>
      </c>
      <c r="L16" s="19">
        <f t="shared" si="3"/>
        <v>0</v>
      </c>
      <c r="M16" s="22">
        <f t="shared" si="4"/>
        <v>0</v>
      </c>
    </row>
    <row r="17" spans="1:13" ht="12.75">
      <c r="A17" s="23" t="s">
        <v>26</v>
      </c>
      <c r="B17" s="24"/>
      <c r="C17" s="20">
        <v>0</v>
      </c>
      <c r="D17" s="24">
        <v>0.675</v>
      </c>
      <c r="E17" s="24">
        <v>0.15</v>
      </c>
      <c r="F17" s="24">
        <v>1.7</v>
      </c>
      <c r="G17" s="24">
        <v>0.143</v>
      </c>
      <c r="H17" s="25">
        <v>0.14</v>
      </c>
      <c r="I17" s="18">
        <f t="shared" si="0"/>
        <v>0</v>
      </c>
      <c r="J17" s="19">
        <f t="shared" si="1"/>
        <v>0</v>
      </c>
      <c r="K17" s="19">
        <f t="shared" si="2"/>
        <v>0</v>
      </c>
      <c r="L17" s="19">
        <f t="shared" si="3"/>
        <v>0</v>
      </c>
      <c r="M17" s="22">
        <f t="shared" si="4"/>
        <v>0</v>
      </c>
    </row>
    <row r="18" spans="1:13" ht="13.5" thickBot="1">
      <c r="A18" s="26" t="s">
        <v>27</v>
      </c>
      <c r="B18" s="27"/>
      <c r="C18" s="28">
        <v>0</v>
      </c>
      <c r="D18" s="27">
        <v>0.675</v>
      </c>
      <c r="E18" s="27">
        <v>0.15</v>
      </c>
      <c r="F18" s="27">
        <v>1.7</v>
      </c>
      <c r="G18" s="27">
        <v>0.143</v>
      </c>
      <c r="H18" s="29">
        <v>0.14</v>
      </c>
      <c r="I18" s="18">
        <f t="shared" si="0"/>
        <v>0</v>
      </c>
      <c r="J18" s="19">
        <f t="shared" si="1"/>
        <v>0</v>
      </c>
      <c r="K18" s="19">
        <f t="shared" si="2"/>
        <v>0</v>
      </c>
      <c r="L18" s="19">
        <f t="shared" si="3"/>
        <v>0</v>
      </c>
      <c r="M18" s="22">
        <f t="shared" si="4"/>
        <v>0</v>
      </c>
    </row>
    <row r="19" spans="1:13" ht="13.5" thickBot="1">
      <c r="A19" s="30" t="s">
        <v>28</v>
      </c>
      <c r="B19" s="19"/>
      <c r="C19" s="31"/>
      <c r="D19" s="31"/>
      <c r="E19" s="32"/>
      <c r="F19" s="32"/>
      <c r="G19" s="32"/>
      <c r="H19" s="32"/>
      <c r="I19" s="32">
        <f>SUM(I3:I18)</f>
        <v>0</v>
      </c>
      <c r="J19" s="32">
        <f>SUM(J3:J18)</f>
        <v>0</v>
      </c>
      <c r="K19" s="32">
        <f>SUM(K3:K18)</f>
        <v>0</v>
      </c>
      <c r="L19" s="32">
        <f>SUM(L3:L18)</f>
        <v>0</v>
      </c>
      <c r="M19" s="33">
        <f>SUM(M3:M18)</f>
        <v>0</v>
      </c>
    </row>
    <row r="20" spans="1:13" ht="14.25" thickBot="1" thickTop="1">
      <c r="A20" s="34" t="s">
        <v>29</v>
      </c>
      <c r="B20" s="19"/>
      <c r="C20" s="31"/>
      <c r="D20" s="31"/>
      <c r="E20" s="32"/>
      <c r="F20" s="32"/>
      <c r="G20" s="32"/>
      <c r="H20" s="32"/>
      <c r="I20" s="32"/>
      <c r="J20" s="32"/>
      <c r="K20" s="32"/>
      <c r="L20" s="32"/>
      <c r="M20" s="35"/>
    </row>
    <row r="21" spans="1:13" ht="13.5" thickTop="1">
      <c r="A21" s="23" t="s">
        <v>30</v>
      </c>
      <c r="B21" s="24"/>
      <c r="C21" s="20">
        <v>0</v>
      </c>
      <c r="D21" s="24">
        <v>0.675</v>
      </c>
      <c r="E21" s="24">
        <v>0.15</v>
      </c>
      <c r="F21" s="24">
        <v>1.7</v>
      </c>
      <c r="G21" s="24">
        <v>0.143</v>
      </c>
      <c r="H21" s="25">
        <v>0.14</v>
      </c>
      <c r="I21" s="18">
        <f aca="true" t="shared" si="5" ref="I21:I32">B21*C21*D21</f>
        <v>0</v>
      </c>
      <c r="J21" s="19">
        <f aca="true" t="shared" si="6" ref="J21:J32">B21*C21*E21</f>
        <v>0</v>
      </c>
      <c r="K21" s="19">
        <f aca="true" t="shared" si="7" ref="K21:K32">B21*C21*F21</f>
        <v>0</v>
      </c>
      <c r="L21" s="19">
        <f aca="true" t="shared" si="8" ref="L21:L32">B21*C21*G21</f>
        <v>0</v>
      </c>
      <c r="M21" s="22">
        <f aca="true" t="shared" si="9" ref="M21:M32">B21*C21*H21</f>
        <v>0</v>
      </c>
    </row>
    <row r="22" spans="1:13" ht="12.75">
      <c r="A22" s="23" t="s">
        <v>31</v>
      </c>
      <c r="B22" s="24">
        <v>1</v>
      </c>
      <c r="C22" s="20">
        <v>1</v>
      </c>
      <c r="D22" s="24">
        <v>0.675</v>
      </c>
      <c r="E22" s="24">
        <v>0.15</v>
      </c>
      <c r="F22" s="24">
        <v>1.7</v>
      </c>
      <c r="G22" s="24">
        <v>0.143</v>
      </c>
      <c r="H22" s="25">
        <v>0.14</v>
      </c>
      <c r="I22" s="18">
        <f t="shared" si="5"/>
        <v>0.675</v>
      </c>
      <c r="J22" s="19">
        <f t="shared" si="6"/>
        <v>0.15</v>
      </c>
      <c r="K22" s="19">
        <f t="shared" si="7"/>
        <v>1.7</v>
      </c>
      <c r="L22" s="19">
        <f t="shared" si="8"/>
        <v>0.143</v>
      </c>
      <c r="M22" s="22">
        <f t="shared" si="9"/>
        <v>0.14</v>
      </c>
    </row>
    <row r="23" spans="1:13" ht="12.75">
      <c r="A23" s="23" t="s">
        <v>32</v>
      </c>
      <c r="B23" s="24"/>
      <c r="C23" s="20">
        <v>0</v>
      </c>
      <c r="D23" s="24">
        <v>0.52</v>
      </c>
      <c r="E23" s="24">
        <v>0.17</v>
      </c>
      <c r="F23" s="24">
        <v>1.54</v>
      </c>
      <c r="G23" s="24">
        <v>0.143</v>
      </c>
      <c r="H23" s="25">
        <v>0.093</v>
      </c>
      <c r="I23" s="18">
        <f t="shared" si="5"/>
        <v>0</v>
      </c>
      <c r="J23" s="19">
        <f t="shared" si="6"/>
        <v>0</v>
      </c>
      <c r="K23" s="19">
        <f t="shared" si="7"/>
        <v>0</v>
      </c>
      <c r="L23" s="19">
        <f t="shared" si="8"/>
        <v>0</v>
      </c>
      <c r="M23" s="22">
        <f t="shared" si="9"/>
        <v>0</v>
      </c>
    </row>
    <row r="24" spans="1:13" ht="12.75">
      <c r="A24" s="23" t="s">
        <v>33</v>
      </c>
      <c r="B24" s="24"/>
      <c r="C24" s="20">
        <v>0</v>
      </c>
      <c r="D24" s="24">
        <v>0.675</v>
      </c>
      <c r="E24" s="24">
        <v>0.15</v>
      </c>
      <c r="F24" s="24">
        <v>1.7</v>
      </c>
      <c r="G24" s="24">
        <v>0.45</v>
      </c>
      <c r="H24" s="25">
        <v>0.14</v>
      </c>
      <c r="I24" s="18">
        <f t="shared" si="5"/>
        <v>0</v>
      </c>
      <c r="J24" s="19">
        <f t="shared" si="6"/>
        <v>0</v>
      </c>
      <c r="K24" s="19">
        <f t="shared" si="7"/>
        <v>0</v>
      </c>
      <c r="L24" s="19">
        <f t="shared" si="8"/>
        <v>0</v>
      </c>
      <c r="M24" s="22">
        <f t="shared" si="9"/>
        <v>0</v>
      </c>
    </row>
    <row r="25" spans="1:13" ht="12.75">
      <c r="A25" s="23" t="s">
        <v>34</v>
      </c>
      <c r="B25" s="24"/>
      <c r="C25" s="20">
        <v>0</v>
      </c>
      <c r="D25" s="24">
        <v>0.24</v>
      </c>
      <c r="E25" s="24">
        <v>0.04</v>
      </c>
      <c r="F25" s="24">
        <v>0.4</v>
      </c>
      <c r="G25" s="24">
        <v>0.004</v>
      </c>
      <c r="H25" s="25">
        <v>0.02</v>
      </c>
      <c r="I25" s="18">
        <f t="shared" si="5"/>
        <v>0</v>
      </c>
      <c r="J25" s="19">
        <f t="shared" si="6"/>
        <v>0</v>
      </c>
      <c r="K25" s="19">
        <f t="shared" si="7"/>
        <v>0</v>
      </c>
      <c r="L25" s="19">
        <f t="shared" si="8"/>
        <v>0</v>
      </c>
      <c r="M25" s="22">
        <f t="shared" si="9"/>
        <v>0</v>
      </c>
    </row>
    <row r="26" spans="1:13" ht="12.75">
      <c r="A26" s="23" t="s">
        <v>35</v>
      </c>
      <c r="B26" s="24"/>
      <c r="C26" s="20">
        <v>0</v>
      </c>
      <c r="D26" s="24">
        <v>0.18</v>
      </c>
      <c r="E26" s="24">
        <v>0.053</v>
      </c>
      <c r="F26" s="24">
        <v>0.441</v>
      </c>
      <c r="G26" s="24">
        <v>0.143</v>
      </c>
      <c r="H26" s="25">
        <v>0.031</v>
      </c>
      <c r="I26" s="18">
        <f t="shared" si="5"/>
        <v>0</v>
      </c>
      <c r="J26" s="19">
        <f t="shared" si="6"/>
        <v>0</v>
      </c>
      <c r="K26" s="19">
        <f t="shared" si="7"/>
        <v>0</v>
      </c>
      <c r="L26" s="19">
        <f t="shared" si="8"/>
        <v>0</v>
      </c>
      <c r="M26" s="22">
        <f t="shared" si="9"/>
        <v>0</v>
      </c>
    </row>
    <row r="27" spans="1:13" ht="12.75">
      <c r="A27" s="23" t="s">
        <v>36</v>
      </c>
      <c r="B27" s="24"/>
      <c r="C27" s="20">
        <v>0</v>
      </c>
      <c r="D27" s="24">
        <v>0.18</v>
      </c>
      <c r="E27" s="24">
        <v>0.053</v>
      </c>
      <c r="F27" s="24">
        <v>0.441</v>
      </c>
      <c r="G27" s="24">
        <v>0.143</v>
      </c>
      <c r="H27" s="25">
        <v>0.031</v>
      </c>
      <c r="I27" s="18">
        <f t="shared" si="5"/>
        <v>0</v>
      </c>
      <c r="J27" s="19">
        <f t="shared" si="6"/>
        <v>0</v>
      </c>
      <c r="K27" s="19">
        <f t="shared" si="7"/>
        <v>0</v>
      </c>
      <c r="L27" s="19">
        <f t="shared" si="8"/>
        <v>0</v>
      </c>
      <c r="M27" s="22">
        <f t="shared" si="9"/>
        <v>0</v>
      </c>
    </row>
    <row r="28" spans="1:13" ht="12.75">
      <c r="A28" s="23" t="s">
        <v>37</v>
      </c>
      <c r="B28" s="24"/>
      <c r="C28" s="20">
        <v>0</v>
      </c>
      <c r="D28" s="24">
        <v>0.675</v>
      </c>
      <c r="E28" s="24">
        <v>0.15</v>
      </c>
      <c r="F28" s="24">
        <v>1.7</v>
      </c>
      <c r="G28" s="24">
        <v>0.143</v>
      </c>
      <c r="H28" s="25">
        <v>0.14</v>
      </c>
      <c r="I28" s="18">
        <f t="shared" si="5"/>
        <v>0</v>
      </c>
      <c r="J28" s="19">
        <f t="shared" si="6"/>
        <v>0</v>
      </c>
      <c r="K28" s="19">
        <f t="shared" si="7"/>
        <v>0</v>
      </c>
      <c r="L28" s="19">
        <f t="shared" si="8"/>
        <v>0</v>
      </c>
      <c r="M28" s="22">
        <f t="shared" si="9"/>
        <v>0</v>
      </c>
    </row>
    <row r="29" spans="1:13" ht="12.75">
      <c r="A29" s="23" t="s">
        <v>38</v>
      </c>
      <c r="B29" s="24"/>
      <c r="C29" s="20">
        <v>0</v>
      </c>
      <c r="D29" s="24">
        <v>0.011</v>
      </c>
      <c r="E29" s="24">
        <v>0.002</v>
      </c>
      <c r="F29" s="24">
        <v>0.018</v>
      </c>
      <c r="G29" s="24">
        <v>0.002</v>
      </c>
      <c r="H29" s="25">
        <v>0.002</v>
      </c>
      <c r="I29" s="18">
        <f t="shared" si="5"/>
        <v>0</v>
      </c>
      <c r="J29" s="19">
        <f t="shared" si="6"/>
        <v>0</v>
      </c>
      <c r="K29" s="19">
        <f t="shared" si="7"/>
        <v>0</v>
      </c>
      <c r="L29" s="19">
        <f t="shared" si="8"/>
        <v>0</v>
      </c>
      <c r="M29" s="22">
        <f t="shared" si="9"/>
        <v>0</v>
      </c>
    </row>
    <row r="30" spans="1:13" ht="12.75">
      <c r="A30" s="23" t="s">
        <v>39</v>
      </c>
      <c r="B30" s="24">
        <v>2</v>
      </c>
      <c r="C30" s="20">
        <v>8</v>
      </c>
      <c r="D30" s="24">
        <v>0.55</v>
      </c>
      <c r="E30" s="24">
        <v>0.1</v>
      </c>
      <c r="F30" s="24">
        <v>0.9</v>
      </c>
      <c r="G30" s="24">
        <v>0.1</v>
      </c>
      <c r="H30" s="25">
        <v>0.1</v>
      </c>
      <c r="I30" s="18">
        <f t="shared" si="5"/>
        <v>8.8</v>
      </c>
      <c r="J30" s="19">
        <f t="shared" si="6"/>
        <v>1.6</v>
      </c>
      <c r="K30" s="19">
        <f t="shared" si="7"/>
        <v>14.4</v>
      </c>
      <c r="L30" s="19">
        <f t="shared" si="8"/>
        <v>1.6</v>
      </c>
      <c r="M30" s="22">
        <f t="shared" si="9"/>
        <v>1.6</v>
      </c>
    </row>
    <row r="31" spans="1:13" ht="12.75">
      <c r="A31" s="23" t="s">
        <v>40</v>
      </c>
      <c r="B31" s="24"/>
      <c r="C31" s="20">
        <v>0</v>
      </c>
      <c r="D31" s="24">
        <v>0.675</v>
      </c>
      <c r="E31" s="24">
        <v>0.15</v>
      </c>
      <c r="F31" s="24">
        <v>1.7</v>
      </c>
      <c r="G31" s="24">
        <v>0.143</v>
      </c>
      <c r="H31" s="25">
        <v>0.14</v>
      </c>
      <c r="I31" s="18">
        <f t="shared" si="5"/>
        <v>0</v>
      </c>
      <c r="J31" s="19">
        <f t="shared" si="6"/>
        <v>0</v>
      </c>
      <c r="K31" s="19">
        <f t="shared" si="7"/>
        <v>0</v>
      </c>
      <c r="L31" s="19">
        <f t="shared" si="8"/>
        <v>0</v>
      </c>
      <c r="M31" s="22">
        <f t="shared" si="9"/>
        <v>0</v>
      </c>
    </row>
    <row r="32" spans="1:13" ht="12.75">
      <c r="A32" s="23" t="s">
        <v>41</v>
      </c>
      <c r="B32" s="24">
        <v>1</v>
      </c>
      <c r="C32" s="20">
        <v>3</v>
      </c>
      <c r="D32" s="24">
        <v>0.675</v>
      </c>
      <c r="E32" s="24">
        <v>0.15</v>
      </c>
      <c r="F32" s="24">
        <v>1.7</v>
      </c>
      <c r="G32" s="24">
        <v>0.143</v>
      </c>
      <c r="H32" s="25">
        <v>0.14</v>
      </c>
      <c r="I32" s="18">
        <f t="shared" si="5"/>
        <v>2.0250000000000004</v>
      </c>
      <c r="J32" s="19">
        <f t="shared" si="6"/>
        <v>0.44999999999999996</v>
      </c>
      <c r="K32" s="19">
        <f t="shared" si="7"/>
        <v>5.1</v>
      </c>
      <c r="L32" s="19">
        <f t="shared" si="8"/>
        <v>0.42899999999999994</v>
      </c>
      <c r="M32" s="22">
        <f t="shared" si="9"/>
        <v>0.42000000000000004</v>
      </c>
    </row>
    <row r="33" spans="1:13" ht="13.5" thickBot="1">
      <c r="A33" s="18"/>
      <c r="B33" s="36"/>
      <c r="C33" s="37"/>
      <c r="D33" s="36"/>
      <c r="E33" s="36"/>
      <c r="F33" s="36"/>
      <c r="G33" s="36"/>
      <c r="H33" s="38"/>
      <c r="I33" s="39"/>
      <c r="J33" s="36"/>
      <c r="K33" s="36"/>
      <c r="L33" s="36"/>
      <c r="M33" s="40"/>
    </row>
    <row r="34" spans="1:13" ht="13.5" thickBot="1">
      <c r="A34" s="41" t="s">
        <v>42</v>
      </c>
      <c r="B34" s="42"/>
      <c r="C34" s="43"/>
      <c r="D34" s="43"/>
      <c r="E34" s="42"/>
      <c r="F34" s="42"/>
      <c r="G34" s="42"/>
      <c r="H34" s="42"/>
      <c r="I34" s="42">
        <f>SUM(I21:I32)</f>
        <v>11.500000000000002</v>
      </c>
      <c r="J34" s="42">
        <f>SUM(J21:J32)</f>
        <v>2.2</v>
      </c>
      <c r="K34" s="42">
        <f>SUM(K21:K32)</f>
        <v>21.200000000000003</v>
      </c>
      <c r="L34" s="42">
        <f>SUM(L21:L32)</f>
        <v>2.172</v>
      </c>
      <c r="M34" s="44">
        <f>SUM(M21:M32)</f>
        <v>2.16</v>
      </c>
    </row>
    <row r="35" spans="1:13" ht="14.25" thickBot="1" thickTop="1">
      <c r="A35" s="45" t="s">
        <v>43</v>
      </c>
      <c r="B35" s="46"/>
      <c r="C35" s="47"/>
      <c r="D35" s="47"/>
      <c r="E35" s="48"/>
      <c r="F35" s="48"/>
      <c r="G35" s="48"/>
      <c r="H35" s="48"/>
      <c r="I35" s="48">
        <f>SUM(I19+I34)</f>
        <v>11.500000000000002</v>
      </c>
      <c r="J35" s="48">
        <f>SUM(J19+J34)</f>
        <v>2.2</v>
      </c>
      <c r="K35" s="48">
        <f>SUM(K19+K34)</f>
        <v>21.200000000000003</v>
      </c>
      <c r="L35" s="48">
        <f>SUM(L19+L34)</f>
        <v>2.172</v>
      </c>
      <c r="M35" s="49">
        <f>SUM(M19+M34)</f>
        <v>2.16</v>
      </c>
    </row>
    <row r="36" ht="13.5" thickTop="1"/>
    <row r="37" ht="12.75">
      <c r="A37" s="50" t="s">
        <v>44</v>
      </c>
    </row>
    <row r="38" spans="1:4" ht="12.75">
      <c r="A38" s="50" t="s">
        <v>45</v>
      </c>
      <c r="D38" s="50" t="s">
        <v>46</v>
      </c>
    </row>
    <row r="39" ht="12.75">
      <c r="A39" s="50" t="s">
        <v>47</v>
      </c>
    </row>
    <row r="40" spans="1:5" ht="12.75">
      <c r="A40" s="50" t="s">
        <v>48</v>
      </c>
      <c r="B40" s="50"/>
      <c r="C40" s="50"/>
      <c r="D40" s="50"/>
      <c r="E40" s="51"/>
    </row>
  </sheetData>
  <sheetProtection/>
  <printOptions horizontalCentered="1"/>
  <pageMargins left="0.75" right="0.75" top="1" bottom="1" header="0.5" footer="0.5"/>
  <pageSetup fitToHeight="1" fitToWidth="1" horizontalDpi="400" verticalDpi="400" orientation="landscape" scale="88" r:id="rId1"/>
  <headerFooter alignWithMargins="0">
    <oddHeader>&amp;C&amp;"Arial,Bold"&amp;12Table A-5
Colton Terminal Construction Equipment</oddHeader>
    <oddFooter>&amp;CA-5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C3">
      <selection activeCell="C20" sqref="C20"/>
    </sheetView>
  </sheetViews>
  <sheetFormatPr defaultColWidth="9.140625" defaultRowHeight="12.75"/>
  <cols>
    <col min="1" max="1" width="25.8515625" style="0" customWidth="1"/>
    <col min="2" max="2" width="12.00390625" style="0" customWidth="1"/>
    <col min="3" max="3" width="10.7109375" style="0" customWidth="1"/>
    <col min="5" max="5" width="10.00390625" style="0" customWidth="1"/>
    <col min="6" max="6" width="10.28125" style="0" customWidth="1"/>
    <col min="7" max="8" width="11.57421875" style="0" customWidth="1"/>
    <col min="9" max="9" width="12.28125" style="0" customWidth="1"/>
    <col min="10" max="10" width="10.140625" style="0" customWidth="1"/>
    <col min="11" max="11" width="10.421875" style="0" customWidth="1"/>
  </cols>
  <sheetData>
    <row r="1" spans="1:11" ht="13.5" thickBot="1">
      <c r="A1" s="329" t="s">
        <v>52</v>
      </c>
      <c r="B1" s="323" t="s">
        <v>1</v>
      </c>
      <c r="C1" s="331"/>
      <c r="D1" s="323" t="s">
        <v>3</v>
      </c>
      <c r="E1" s="324"/>
      <c r="F1" s="324"/>
      <c r="G1" s="324"/>
      <c r="H1" s="324"/>
      <c r="I1" s="55" t="s">
        <v>0</v>
      </c>
      <c r="J1" s="54"/>
      <c r="K1" s="56" t="s">
        <v>2</v>
      </c>
    </row>
    <row r="2" spans="1:11" ht="53.25" thickBot="1">
      <c r="A2" s="330"/>
      <c r="B2" s="74" t="s">
        <v>53</v>
      </c>
      <c r="C2" s="74" t="s">
        <v>54</v>
      </c>
      <c r="D2" s="74" t="s">
        <v>55</v>
      </c>
      <c r="E2" s="181" t="s">
        <v>54</v>
      </c>
      <c r="F2" s="74" t="s">
        <v>56</v>
      </c>
      <c r="G2" s="74" t="s">
        <v>57</v>
      </c>
      <c r="H2" s="74" t="s">
        <v>58</v>
      </c>
      <c r="I2" s="74" t="s">
        <v>53</v>
      </c>
      <c r="J2" s="74" t="s">
        <v>54</v>
      </c>
      <c r="K2" s="61" t="s">
        <v>59</v>
      </c>
    </row>
    <row r="3" spans="1:11" ht="30" customHeight="1" thickBot="1">
      <c r="A3" s="62" t="s">
        <v>60</v>
      </c>
      <c r="B3" s="63">
        <v>10.39</v>
      </c>
      <c r="C3" s="63">
        <v>10.68</v>
      </c>
      <c r="D3" s="63">
        <v>2.23</v>
      </c>
      <c r="E3" s="63">
        <v>3.15</v>
      </c>
      <c r="F3" s="64">
        <v>0.53</v>
      </c>
      <c r="G3" s="63">
        <v>0.41</v>
      </c>
      <c r="H3" s="56">
        <v>0.44</v>
      </c>
      <c r="I3" s="63">
        <v>0.79</v>
      </c>
      <c r="J3" s="56">
        <v>0.64</v>
      </c>
      <c r="K3" s="56">
        <v>0.04</v>
      </c>
    </row>
    <row r="4" spans="1:11" ht="13.5" thickBot="1">
      <c r="A4" s="65" t="s">
        <v>61</v>
      </c>
      <c r="B4" s="66">
        <v>40.66</v>
      </c>
      <c r="C4" s="66">
        <v>7.03</v>
      </c>
      <c r="D4" s="66">
        <v>5.33</v>
      </c>
      <c r="E4" s="66">
        <v>5.71</v>
      </c>
      <c r="F4" s="55">
        <v>5.5</v>
      </c>
      <c r="G4" s="66">
        <v>4.55</v>
      </c>
      <c r="H4" s="66">
        <v>0.357</v>
      </c>
      <c r="I4" s="66">
        <v>1.8</v>
      </c>
      <c r="J4" s="54">
        <v>1.27</v>
      </c>
      <c r="K4" s="54">
        <v>0.03</v>
      </c>
    </row>
    <row r="5" spans="1:11" ht="13.5" thickBot="1">
      <c r="A5" s="65" t="s">
        <v>62</v>
      </c>
      <c r="B5" s="66">
        <v>10.15</v>
      </c>
      <c r="C5" s="66" t="s">
        <v>63</v>
      </c>
      <c r="D5" s="66">
        <v>1.74</v>
      </c>
      <c r="E5" s="66" t="s">
        <v>63</v>
      </c>
      <c r="F5" s="66" t="s">
        <v>63</v>
      </c>
      <c r="G5" s="66" t="s">
        <v>63</v>
      </c>
      <c r="H5" s="66">
        <v>0.364</v>
      </c>
      <c r="I5" s="66">
        <v>10.22</v>
      </c>
      <c r="J5" s="66" t="s">
        <v>63</v>
      </c>
      <c r="K5" s="54">
        <v>0.75</v>
      </c>
    </row>
    <row r="6" ht="12.75">
      <c r="A6" t="s">
        <v>212</v>
      </c>
    </row>
    <row r="11" spans="2:10" ht="15">
      <c r="B11" s="334" t="s">
        <v>225</v>
      </c>
      <c r="C11" s="334"/>
      <c r="D11" s="334"/>
      <c r="E11" s="334"/>
      <c r="F11" s="334"/>
      <c r="G11" s="334"/>
      <c r="H11" s="334"/>
      <c r="I11" s="334"/>
      <c r="J11" s="334"/>
    </row>
    <row r="12" spans="2:10" ht="15">
      <c r="B12" s="334" t="s">
        <v>224</v>
      </c>
      <c r="C12" s="334"/>
      <c r="D12" s="334"/>
      <c r="E12" s="334"/>
      <c r="F12" s="334"/>
      <c r="G12" s="334"/>
      <c r="H12" s="334"/>
      <c r="I12" s="334"/>
      <c r="J12" s="334"/>
    </row>
    <row r="13" ht="13.5" thickBot="1"/>
    <row r="14" spans="2:10" ht="52.5">
      <c r="B14" s="325" t="s">
        <v>216</v>
      </c>
      <c r="C14" s="326"/>
      <c r="D14" s="184" t="s">
        <v>217</v>
      </c>
      <c r="E14" s="326" t="s">
        <v>4</v>
      </c>
      <c r="F14" s="326"/>
      <c r="G14" s="184" t="s">
        <v>218</v>
      </c>
      <c r="H14" s="184" t="s">
        <v>219</v>
      </c>
      <c r="I14" s="184" t="s">
        <v>220</v>
      </c>
      <c r="J14" s="71"/>
    </row>
    <row r="15" spans="2:10" ht="12.75">
      <c r="B15" s="327" t="s">
        <v>223</v>
      </c>
      <c r="C15" s="328"/>
      <c r="D15" s="24">
        <f>(1*4*8*8)+(1*4*8*8)+(2*4*8*8)+(2*4*8*8)</f>
        <v>1536</v>
      </c>
      <c r="E15" s="24" t="s">
        <v>39</v>
      </c>
      <c r="F15" s="24"/>
      <c r="G15" s="24">
        <v>35</v>
      </c>
      <c r="H15" s="186">
        <f>D15*G15*0.066</f>
        <v>3548.1600000000003</v>
      </c>
      <c r="I15" s="24"/>
      <c r="J15" s="170"/>
    </row>
    <row r="16" spans="2:10" ht="12.75">
      <c r="B16" s="327" t="s">
        <v>223</v>
      </c>
      <c r="C16" s="328"/>
      <c r="D16" s="24">
        <f>(1*4*3*8)+(1*4*3*8)+(1*4*3*8)+(1*4*3*8)+(1*4*3*8)</f>
        <v>480</v>
      </c>
      <c r="E16" s="332" t="s">
        <v>41</v>
      </c>
      <c r="F16" s="333"/>
      <c r="G16" s="24">
        <v>194</v>
      </c>
      <c r="H16" s="187">
        <f>D16*G16*0.066</f>
        <v>6145.92</v>
      </c>
      <c r="I16" s="24"/>
      <c r="J16" s="170"/>
    </row>
    <row r="17" spans="2:10" ht="12.75">
      <c r="B17" s="327" t="s">
        <v>223</v>
      </c>
      <c r="C17" s="328"/>
      <c r="D17" s="24">
        <f>1*4*5*8</f>
        <v>160</v>
      </c>
      <c r="E17" s="24" t="s">
        <v>221</v>
      </c>
      <c r="F17" s="24"/>
      <c r="G17" s="24">
        <v>214</v>
      </c>
      <c r="H17" s="187">
        <f>D17*G17*0.066</f>
        <v>2259.84</v>
      </c>
      <c r="I17" s="24"/>
      <c r="J17" s="170"/>
    </row>
    <row r="18" spans="2:10" ht="12.75">
      <c r="B18" s="327" t="s">
        <v>223</v>
      </c>
      <c r="C18" s="328"/>
      <c r="D18" s="24">
        <f>1*1*4*8</f>
        <v>32</v>
      </c>
      <c r="E18" s="24" t="s">
        <v>222</v>
      </c>
      <c r="F18" s="24"/>
      <c r="G18" s="24">
        <v>37</v>
      </c>
      <c r="H18" s="187">
        <f>D18*G18*0.066</f>
        <v>78.144</v>
      </c>
      <c r="I18" s="187">
        <f>(85*4*8*23)/20</f>
        <v>3128</v>
      </c>
      <c r="J18" s="170"/>
    </row>
    <row r="19" spans="2:10" ht="13.5" thickBot="1">
      <c r="B19" s="73"/>
      <c r="C19" s="156"/>
      <c r="D19" s="156"/>
      <c r="E19" s="156"/>
      <c r="F19" s="156"/>
      <c r="G19" s="156" t="s">
        <v>226</v>
      </c>
      <c r="H19" s="189">
        <f>SUM(H15:H18)</f>
        <v>12032.064</v>
      </c>
      <c r="I19" s="189">
        <f>SUM(I18)</f>
        <v>3128</v>
      </c>
      <c r="J19" s="188">
        <f>SUM(H19:I19)</f>
        <v>15160.064</v>
      </c>
    </row>
  </sheetData>
  <sheetProtection/>
  <mergeCells count="12">
    <mergeCell ref="A1:A2"/>
    <mergeCell ref="B1:C1"/>
    <mergeCell ref="E16:F16"/>
    <mergeCell ref="B11:J11"/>
    <mergeCell ref="B12:J12"/>
    <mergeCell ref="B15:C15"/>
    <mergeCell ref="B16:C16"/>
    <mergeCell ref="D1:H1"/>
    <mergeCell ref="B14:C14"/>
    <mergeCell ref="E14:F14"/>
    <mergeCell ref="B17:C17"/>
    <mergeCell ref="B18:C18"/>
  </mergeCells>
  <printOptions horizontalCentered="1"/>
  <pageMargins left="0.75" right="0.75" top="1" bottom="1" header="0.5" footer="0.5"/>
  <pageSetup fitToHeight="1" fitToWidth="1" horizontalDpi="400" verticalDpi="400" orientation="landscape" scale="91" r:id="rId1"/>
  <headerFooter alignWithMargins="0">
    <oddHeader>&amp;C&amp;"Arial,Bold"&amp;12Table A-6
On Road Mobile Emission Factors</oddHeader>
    <oddFooter>&amp;CA-6</oddFooter>
  </headerFooter>
  <rowBreaks count="1" manualBreakCount="1">
    <brk id="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C12">
      <selection activeCell="C20" sqref="C20"/>
    </sheetView>
  </sheetViews>
  <sheetFormatPr defaultColWidth="9.140625" defaultRowHeight="12.75"/>
  <cols>
    <col min="1" max="1" width="25.8515625" style="0" customWidth="1"/>
    <col min="2" max="2" width="9.7109375" style="0" customWidth="1"/>
    <col min="3" max="3" width="9.8515625" style="0" customWidth="1"/>
    <col min="5" max="5" width="10.00390625" style="0" customWidth="1"/>
    <col min="6" max="6" width="10.28125" style="0" customWidth="1"/>
    <col min="7" max="7" width="11.57421875" style="0" customWidth="1"/>
    <col min="8" max="8" width="10.00390625" style="0" customWidth="1"/>
    <col min="9" max="9" width="12.28125" style="0" customWidth="1"/>
    <col min="10" max="10" width="10.140625" style="0" customWidth="1"/>
    <col min="11" max="11" width="10.421875" style="0" customWidth="1"/>
  </cols>
  <sheetData>
    <row r="1" spans="1:11" ht="13.5" hidden="1" thickBot="1">
      <c r="A1" s="52" t="s">
        <v>51</v>
      </c>
      <c r="B1" s="52"/>
      <c r="C1" s="52"/>
      <c r="D1" s="52"/>
      <c r="E1" s="52"/>
      <c r="F1" s="52"/>
      <c r="G1" s="52"/>
      <c r="H1" s="52"/>
      <c r="I1" s="52"/>
      <c r="J1" s="52"/>
      <c r="K1" s="52"/>
    </row>
    <row r="2" spans="1:11" ht="13.5" hidden="1" thickBot="1">
      <c r="A2" s="329" t="s">
        <v>52</v>
      </c>
      <c r="B2" s="323" t="s">
        <v>1</v>
      </c>
      <c r="C2" s="331"/>
      <c r="D2" s="323" t="s">
        <v>3</v>
      </c>
      <c r="E2" s="324"/>
      <c r="F2" s="324"/>
      <c r="G2" s="324"/>
      <c r="H2" s="324"/>
      <c r="I2" s="55" t="s">
        <v>0</v>
      </c>
      <c r="J2" s="54"/>
      <c r="K2" s="56" t="s">
        <v>2</v>
      </c>
    </row>
    <row r="3" spans="1:11" ht="53.25" hidden="1" thickBot="1">
      <c r="A3" s="337"/>
      <c r="B3" s="57" t="s">
        <v>53</v>
      </c>
      <c r="C3" s="58" t="s">
        <v>54</v>
      </c>
      <c r="D3" s="57" t="s">
        <v>55</v>
      </c>
      <c r="E3" s="59" t="s">
        <v>54</v>
      </c>
      <c r="F3" s="60" t="s">
        <v>56</v>
      </c>
      <c r="G3" s="60" t="s">
        <v>57</v>
      </c>
      <c r="H3" s="58" t="s">
        <v>58</v>
      </c>
      <c r="I3" s="57" t="s">
        <v>53</v>
      </c>
      <c r="J3" s="58" t="s">
        <v>54</v>
      </c>
      <c r="K3" s="61" t="s">
        <v>59</v>
      </c>
    </row>
    <row r="4" spans="1:11" ht="30" customHeight="1" hidden="1" thickBot="1">
      <c r="A4" s="62" t="s">
        <v>60</v>
      </c>
      <c r="B4" s="63">
        <v>10.39</v>
      </c>
      <c r="C4" s="63">
        <v>10.68</v>
      </c>
      <c r="D4" s="63">
        <v>2.23</v>
      </c>
      <c r="E4" s="63">
        <v>3.15</v>
      </c>
      <c r="F4" s="64">
        <v>0.53</v>
      </c>
      <c r="G4" s="63">
        <v>0.41</v>
      </c>
      <c r="H4" s="56">
        <v>0.44</v>
      </c>
      <c r="I4" s="63">
        <v>0.79</v>
      </c>
      <c r="J4" s="56">
        <v>0.64</v>
      </c>
      <c r="K4" s="56">
        <v>0.04</v>
      </c>
    </row>
    <row r="5" spans="1:11" ht="13.5" hidden="1" thickBot="1">
      <c r="A5" s="65" t="s">
        <v>61</v>
      </c>
      <c r="B5" s="66">
        <v>40.66</v>
      </c>
      <c r="C5" s="66">
        <v>7.03</v>
      </c>
      <c r="D5" s="66">
        <v>5.33</v>
      </c>
      <c r="E5" s="66">
        <v>5.71</v>
      </c>
      <c r="F5" s="55">
        <v>5.5</v>
      </c>
      <c r="G5" s="66">
        <v>4.55</v>
      </c>
      <c r="H5" s="66">
        <v>0.357</v>
      </c>
      <c r="I5" s="66">
        <v>1.8</v>
      </c>
      <c r="J5" s="54">
        <v>1.27</v>
      </c>
      <c r="K5" s="54">
        <v>0.03</v>
      </c>
    </row>
    <row r="6" spans="1:11" ht="13.5" hidden="1" thickBot="1">
      <c r="A6" s="65" t="s">
        <v>62</v>
      </c>
      <c r="B6" s="66">
        <v>10.15</v>
      </c>
      <c r="C6" s="66" t="s">
        <v>63</v>
      </c>
      <c r="D6" s="66">
        <v>1.74</v>
      </c>
      <c r="E6" s="66" t="s">
        <v>63</v>
      </c>
      <c r="F6" s="66" t="s">
        <v>63</v>
      </c>
      <c r="G6" s="66" t="s">
        <v>63</v>
      </c>
      <c r="H6" s="66">
        <v>0.364</v>
      </c>
      <c r="I6" s="66">
        <v>10.22</v>
      </c>
      <c r="J6" s="66" t="s">
        <v>63</v>
      </c>
      <c r="K6" s="54">
        <v>0.75</v>
      </c>
    </row>
    <row r="7" ht="12.75" hidden="1"/>
    <row r="8" ht="12.75" hidden="1"/>
    <row r="9" ht="12.75" hidden="1"/>
    <row r="10" ht="12.75" hidden="1"/>
    <row r="11" ht="13.5" hidden="1" thickBot="1"/>
    <row r="12" spans="1:12" ht="13.5" thickBot="1">
      <c r="A12" s="67"/>
      <c r="B12" s="338" t="s">
        <v>64</v>
      </c>
      <c r="C12" s="339"/>
      <c r="D12" s="340"/>
      <c r="E12" s="68" t="s">
        <v>65</v>
      </c>
      <c r="F12" s="64"/>
      <c r="G12" s="64"/>
      <c r="H12" s="64"/>
      <c r="I12" s="64"/>
      <c r="J12" s="64"/>
      <c r="K12" s="64"/>
      <c r="L12" s="69"/>
    </row>
    <row r="13" spans="1:12" ht="13.5" thickBot="1">
      <c r="A13" s="70"/>
      <c r="B13" s="335" t="s">
        <v>66</v>
      </c>
      <c r="C13" s="335" t="s">
        <v>67</v>
      </c>
      <c r="D13" s="335" t="s">
        <v>68</v>
      </c>
      <c r="E13" s="324" t="s">
        <v>1</v>
      </c>
      <c r="F13" s="331"/>
      <c r="G13" s="323" t="s">
        <v>3</v>
      </c>
      <c r="H13" s="324"/>
      <c r="I13" s="331"/>
      <c r="J13" s="323" t="s">
        <v>0</v>
      </c>
      <c r="K13" s="331"/>
      <c r="L13" s="72" t="s">
        <v>2</v>
      </c>
    </row>
    <row r="14" spans="1:12" ht="47.25" customHeight="1" thickBot="1">
      <c r="A14" s="73" t="s">
        <v>69</v>
      </c>
      <c r="B14" s="336"/>
      <c r="C14" s="336"/>
      <c r="D14" s="336"/>
      <c r="E14" s="61" t="s">
        <v>70</v>
      </c>
      <c r="F14" s="61" t="s">
        <v>71</v>
      </c>
      <c r="G14" s="74" t="s">
        <v>72</v>
      </c>
      <c r="H14" s="74" t="s">
        <v>73</v>
      </c>
      <c r="I14" s="75" t="s">
        <v>74</v>
      </c>
      <c r="J14" s="76" t="s">
        <v>75</v>
      </c>
      <c r="K14" s="74" t="s">
        <v>71</v>
      </c>
      <c r="L14" s="74" t="s">
        <v>76</v>
      </c>
    </row>
    <row r="15" spans="1:12" ht="12.75">
      <c r="A15" s="341" t="s">
        <v>77</v>
      </c>
      <c r="B15" s="343">
        <v>32</v>
      </c>
      <c r="C15" s="343">
        <f>B15*2</f>
        <v>64</v>
      </c>
      <c r="D15" s="343">
        <v>11.5</v>
      </c>
      <c r="E15" s="345">
        <f>C15*D15*B4/453.6</f>
        <v>16.858553791887125</v>
      </c>
      <c r="F15" s="345">
        <f>C15*C4/453.6</f>
        <v>1.5068783068783067</v>
      </c>
      <c r="G15" s="345">
        <f>C15*D15*(D4+H4)/453.6</f>
        <v>4.332275132275131</v>
      </c>
      <c r="H15" s="345">
        <f>C15*(E4+F4)/453.6</f>
        <v>0.5192239858906524</v>
      </c>
      <c r="I15" s="345">
        <f>B15*8*G4/453.6</f>
        <v>0.2313932980599647</v>
      </c>
      <c r="J15" s="345">
        <f>C15*D15*I4/453.6</f>
        <v>1.2818342151675486</v>
      </c>
      <c r="K15" s="347">
        <f>C15*J4/453.6</f>
        <v>0.09029982363315696</v>
      </c>
      <c r="L15" s="345">
        <f>C15*D15*K4/453.6</f>
        <v>0.06490299823633157</v>
      </c>
    </row>
    <row r="16" spans="1:12" ht="13.5" thickBot="1">
      <c r="A16" s="342"/>
      <c r="B16" s="344"/>
      <c r="C16" s="344"/>
      <c r="D16" s="344"/>
      <c r="E16" s="346"/>
      <c r="F16" s="346"/>
      <c r="G16" s="346"/>
      <c r="H16" s="346"/>
      <c r="I16" s="346"/>
      <c r="J16" s="346"/>
      <c r="K16" s="348"/>
      <c r="L16" s="346"/>
    </row>
    <row r="17" spans="1:12" ht="12.75">
      <c r="A17" s="349" t="s">
        <v>61</v>
      </c>
      <c r="B17" s="351">
        <v>8</v>
      </c>
      <c r="C17" s="351">
        <f>B17</f>
        <v>8</v>
      </c>
      <c r="D17" s="351">
        <v>11.5</v>
      </c>
      <c r="E17" s="345">
        <f>C17*D17*B6/453.6</f>
        <v>2.058641975308642</v>
      </c>
      <c r="F17" s="345">
        <f>C17*C5/453.6</f>
        <v>0.12398589065255732</v>
      </c>
      <c r="G17" s="345">
        <f>C17*D17*(D6+H6)/453.6</f>
        <v>0.4267372134038801</v>
      </c>
      <c r="H17" s="345">
        <f>C17*(E5+F5)/453.6</f>
        <v>0.19770723104056437</v>
      </c>
      <c r="I17" s="345">
        <f>B17*8*G5/453.6</f>
        <v>0.6419753086419753</v>
      </c>
      <c r="J17" s="345">
        <f>I5*C17*D17/453.6</f>
        <v>0.36507936507936506</v>
      </c>
      <c r="K17" s="345">
        <f>J5*C17/453.6</f>
        <v>0.02239858906525573</v>
      </c>
      <c r="L17" s="345">
        <f>K5*C17*D17/453.6</f>
        <v>0.006084656084656084</v>
      </c>
    </row>
    <row r="18" spans="1:12" ht="13.5" thickBot="1">
      <c r="A18" s="350"/>
      <c r="B18" s="330"/>
      <c r="C18" s="344"/>
      <c r="D18" s="330"/>
      <c r="E18" s="346"/>
      <c r="F18" s="346"/>
      <c r="G18" s="346"/>
      <c r="H18" s="346"/>
      <c r="I18" s="346"/>
      <c r="J18" s="346"/>
      <c r="K18" s="346"/>
      <c r="L18" s="346"/>
    </row>
    <row r="19" spans="1:12" ht="13.5" thickBot="1">
      <c r="A19" s="78" t="s">
        <v>62</v>
      </c>
      <c r="B19" s="63">
        <v>1</v>
      </c>
      <c r="C19" s="66">
        <f>B19</f>
        <v>1</v>
      </c>
      <c r="D19" s="66">
        <v>10</v>
      </c>
      <c r="E19" s="79">
        <f>C19*D19*B6/453.6</f>
        <v>0.22376543209876543</v>
      </c>
      <c r="F19" s="79" t="s">
        <v>63</v>
      </c>
      <c r="G19" s="79">
        <f>C19*D19*(D6+H6)/453.6</f>
        <v>0.046384479717813044</v>
      </c>
      <c r="H19" s="79" t="s">
        <v>63</v>
      </c>
      <c r="I19" s="79" t="s">
        <v>63</v>
      </c>
      <c r="J19" s="79">
        <f>C19*D19*I6/453.6</f>
        <v>0.22530864197530864</v>
      </c>
      <c r="K19" s="79" t="s">
        <v>63</v>
      </c>
      <c r="L19" s="80">
        <f>K6*C19*D19/453.6</f>
        <v>0.016534391534391533</v>
      </c>
    </row>
    <row r="20" spans="1:12" ht="13.5" thickBot="1">
      <c r="A20" s="81"/>
      <c r="B20" s="55"/>
      <c r="C20" s="55"/>
      <c r="D20" s="55"/>
      <c r="E20" s="82"/>
      <c r="F20" s="82"/>
      <c r="G20" s="82"/>
      <c r="H20" s="82"/>
      <c r="I20" s="82"/>
      <c r="J20" s="82"/>
      <c r="K20" s="82"/>
      <c r="L20" s="82"/>
    </row>
    <row r="21" spans="1:12" ht="13.5" thickBot="1">
      <c r="A21" s="70" t="s">
        <v>69</v>
      </c>
      <c r="B21" s="352" t="s">
        <v>64</v>
      </c>
      <c r="C21" s="324"/>
      <c r="D21" s="331"/>
      <c r="E21" s="353" t="s">
        <v>1</v>
      </c>
      <c r="F21" s="354"/>
      <c r="G21" s="353" t="s">
        <v>3</v>
      </c>
      <c r="H21" s="355"/>
      <c r="I21" s="354"/>
      <c r="J21" s="353" t="s">
        <v>0</v>
      </c>
      <c r="K21" s="354"/>
      <c r="L21" s="84" t="s">
        <v>2</v>
      </c>
    </row>
    <row r="22" spans="1:12" ht="12.75">
      <c r="A22" s="341" t="s">
        <v>78</v>
      </c>
      <c r="B22" s="351">
        <f>B15</f>
        <v>32</v>
      </c>
      <c r="C22" s="351">
        <f>C15</f>
        <v>64</v>
      </c>
      <c r="D22" s="351">
        <f>D15</f>
        <v>11.5</v>
      </c>
      <c r="E22" s="356">
        <f>E15+F15</f>
        <v>18.36543209876543</v>
      </c>
      <c r="F22" s="347"/>
      <c r="G22" s="356">
        <f>G15+H15+I15</f>
        <v>5.082892416225748</v>
      </c>
      <c r="H22" s="358"/>
      <c r="I22" s="359"/>
      <c r="J22" s="356">
        <f>J15+K15</f>
        <v>1.3721340388007055</v>
      </c>
      <c r="K22" s="347"/>
      <c r="L22" s="345">
        <f>L15</f>
        <v>0.06490299823633157</v>
      </c>
    </row>
    <row r="23" spans="1:12" ht="13.5" thickBot="1">
      <c r="A23" s="342"/>
      <c r="B23" s="344"/>
      <c r="C23" s="344"/>
      <c r="D23" s="344"/>
      <c r="E23" s="357"/>
      <c r="F23" s="348"/>
      <c r="G23" s="357"/>
      <c r="H23" s="360"/>
      <c r="I23" s="361"/>
      <c r="J23" s="357"/>
      <c r="K23" s="348"/>
      <c r="L23" s="346"/>
    </row>
    <row r="24" spans="1:12" ht="12.75">
      <c r="A24" s="349" t="s">
        <v>79</v>
      </c>
      <c r="B24" s="351">
        <f>B17</f>
        <v>8</v>
      </c>
      <c r="C24" s="351">
        <f>C17</f>
        <v>8</v>
      </c>
      <c r="D24" s="351">
        <f>D17</f>
        <v>11.5</v>
      </c>
      <c r="E24" s="356">
        <f>E17+F17</f>
        <v>2.1826278659611993</v>
      </c>
      <c r="F24" s="347"/>
      <c r="G24" s="356">
        <f>G17+H17+I17</f>
        <v>1.2664197530864199</v>
      </c>
      <c r="H24" s="358"/>
      <c r="I24" s="359"/>
      <c r="J24" s="356">
        <f>J17+K17</f>
        <v>0.3874779541446208</v>
      </c>
      <c r="K24" s="347"/>
      <c r="L24" s="345">
        <f>L17</f>
        <v>0.006084656084656084</v>
      </c>
    </row>
    <row r="25" spans="1:12" ht="13.5" thickBot="1">
      <c r="A25" s="350"/>
      <c r="B25" s="330"/>
      <c r="C25" s="330"/>
      <c r="D25" s="330"/>
      <c r="E25" s="357"/>
      <c r="F25" s="348"/>
      <c r="G25" s="357"/>
      <c r="H25" s="360"/>
      <c r="I25" s="361"/>
      <c r="J25" s="357"/>
      <c r="K25" s="348"/>
      <c r="L25" s="346"/>
    </row>
    <row r="26" spans="1:12" ht="30.75" customHeight="1" thickBot="1">
      <c r="A26" s="85" t="s">
        <v>80</v>
      </c>
      <c r="B26" s="66">
        <f>B19</f>
        <v>1</v>
      </c>
      <c r="C26" s="66">
        <f>C19</f>
        <v>1</v>
      </c>
      <c r="D26" s="66">
        <f>D19</f>
        <v>10</v>
      </c>
      <c r="E26" s="353">
        <f>E19</f>
        <v>0.22376543209876543</v>
      </c>
      <c r="F26" s="354"/>
      <c r="G26" s="353">
        <f>G19</f>
        <v>0.046384479717813044</v>
      </c>
      <c r="H26" s="355"/>
      <c r="I26" s="354"/>
      <c r="J26" s="353">
        <f>J19</f>
        <v>0.22530864197530864</v>
      </c>
      <c r="K26" s="354"/>
      <c r="L26" s="80">
        <f>L19</f>
        <v>0.016534391534391533</v>
      </c>
    </row>
    <row r="27" spans="1:12" ht="13.5" thickBot="1">
      <c r="A27" s="72" t="s">
        <v>81</v>
      </c>
      <c r="B27" s="65"/>
      <c r="C27" s="81"/>
      <c r="D27" s="86"/>
      <c r="E27" s="353">
        <f>SUM(E22:F26)</f>
        <v>20.771825396825395</v>
      </c>
      <c r="F27" s="331"/>
      <c r="G27" s="353">
        <f>SUM(G22:I26)</f>
        <v>6.395696649029981</v>
      </c>
      <c r="H27" s="324"/>
      <c r="I27" s="331"/>
      <c r="J27" s="353">
        <f>SUM(J22:K26)</f>
        <v>1.984920634920635</v>
      </c>
      <c r="K27" s="331"/>
      <c r="L27" s="79">
        <f>SUM(L22:L26)</f>
        <v>0.08752204585537918</v>
      </c>
    </row>
    <row r="29" ht="12.75">
      <c r="A29" s="50" t="s">
        <v>82</v>
      </c>
    </row>
    <row r="30" ht="12.75">
      <c r="A30" s="50" t="s">
        <v>83</v>
      </c>
    </row>
    <row r="31" ht="12.75">
      <c r="A31" s="50" t="s">
        <v>84</v>
      </c>
    </row>
    <row r="32" ht="12.75">
      <c r="A32" s="50" t="s">
        <v>85</v>
      </c>
    </row>
    <row r="33" ht="12.75">
      <c r="A33" s="50" t="s">
        <v>86</v>
      </c>
    </row>
    <row r="34" ht="12.75">
      <c r="A34" s="50" t="s">
        <v>87</v>
      </c>
    </row>
    <row r="35" ht="12.75">
      <c r="A35" s="50" t="s">
        <v>213</v>
      </c>
    </row>
  </sheetData>
  <sheetProtection/>
  <mergeCells count="60">
    <mergeCell ref="E26:F26"/>
    <mergeCell ref="G26:I26"/>
    <mergeCell ref="J26:K26"/>
    <mergeCell ref="E27:F27"/>
    <mergeCell ref="G27:I27"/>
    <mergeCell ref="J27:K27"/>
    <mergeCell ref="E24:F25"/>
    <mergeCell ref="G24:I25"/>
    <mergeCell ref="J24:K25"/>
    <mergeCell ref="L24:L25"/>
    <mergeCell ref="A24:A25"/>
    <mergeCell ref="B24:B25"/>
    <mergeCell ref="C24:C25"/>
    <mergeCell ref="D24:D25"/>
    <mergeCell ref="E22:F23"/>
    <mergeCell ref="G22:I23"/>
    <mergeCell ref="J22:K23"/>
    <mergeCell ref="L22:L23"/>
    <mergeCell ref="A22:A23"/>
    <mergeCell ref="B22:B23"/>
    <mergeCell ref="C22:C23"/>
    <mergeCell ref="D22:D23"/>
    <mergeCell ref="E21:F21"/>
    <mergeCell ref="G21:I21"/>
    <mergeCell ref="J21:K21"/>
    <mergeCell ref="I17:I18"/>
    <mergeCell ref="J17:J18"/>
    <mergeCell ref="K17:K18"/>
    <mergeCell ref="A17:A18"/>
    <mergeCell ref="B17:B18"/>
    <mergeCell ref="C17:C18"/>
    <mergeCell ref="D17:D18"/>
    <mergeCell ref="B21:D21"/>
    <mergeCell ref="J13:K13"/>
    <mergeCell ref="G15:G16"/>
    <mergeCell ref="H15:H16"/>
    <mergeCell ref="L17:L18"/>
    <mergeCell ref="E17:E18"/>
    <mergeCell ref="F17:F18"/>
    <mergeCell ref="G17:G18"/>
    <mergeCell ref="H17:H18"/>
    <mergeCell ref="F15:F16"/>
    <mergeCell ref="I15:I16"/>
    <mergeCell ref="J15:J16"/>
    <mergeCell ref="K15:K16"/>
    <mergeCell ref="L15:L16"/>
    <mergeCell ref="A15:A16"/>
    <mergeCell ref="B15:B16"/>
    <mergeCell ref="C15:C16"/>
    <mergeCell ref="D15:D16"/>
    <mergeCell ref="E15:E16"/>
    <mergeCell ref="B13:B14"/>
    <mergeCell ref="C13:C14"/>
    <mergeCell ref="D13:D14"/>
    <mergeCell ref="E13:F13"/>
    <mergeCell ref="A2:A3"/>
    <mergeCell ref="B2:C2"/>
    <mergeCell ref="D2:H2"/>
    <mergeCell ref="B12:D12"/>
    <mergeCell ref="G13:I13"/>
  </mergeCells>
  <printOptions horizontalCentered="1"/>
  <pageMargins left="0.75" right="0.75" top="1" bottom="1" header="0.5" footer="0.5"/>
  <pageSetup fitToHeight="1" fitToWidth="1" horizontalDpi="400" verticalDpi="400" orientation="landscape" scale="88" r:id="rId1"/>
  <headerFooter alignWithMargins="0">
    <oddHeader>&amp;C&amp;"Arial,Bold"&amp;12Table A-8
Los Angeles Refinery - Wilmington Plant Construction Vehicle Emissions</oddHeader>
    <oddFooter>&amp;CA-7</oddFooter>
  </headerFooter>
  <rowBreaks count="1" manualBreakCount="1">
    <brk id="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2">
      <selection activeCell="C20" sqref="C20"/>
    </sheetView>
  </sheetViews>
  <sheetFormatPr defaultColWidth="9.140625" defaultRowHeight="12.75"/>
  <cols>
    <col min="1" max="1" width="20.140625" style="0" customWidth="1"/>
    <col min="2" max="2" width="10.140625" style="0" customWidth="1"/>
    <col min="3" max="3" width="10.28125" style="0" customWidth="1"/>
    <col min="5" max="5" width="11.421875" style="0" customWidth="1"/>
    <col min="6" max="6" width="11.140625" style="0" customWidth="1"/>
    <col min="8" max="8" width="10.8515625" style="0" customWidth="1"/>
    <col min="9" max="9" width="10.57421875" style="0" customWidth="1"/>
    <col min="10" max="10" width="11.7109375" style="0" customWidth="1"/>
    <col min="11" max="11" width="10.421875" style="0" customWidth="1"/>
  </cols>
  <sheetData>
    <row r="1" spans="1:11" ht="13.5" hidden="1" thickBot="1">
      <c r="A1" s="52" t="s">
        <v>51</v>
      </c>
      <c r="B1" s="52"/>
      <c r="C1" s="52"/>
      <c r="D1" s="52"/>
      <c r="E1" s="52"/>
      <c r="F1" s="52"/>
      <c r="G1" s="52"/>
      <c r="H1" s="52"/>
      <c r="I1" s="52"/>
      <c r="J1" s="52"/>
      <c r="K1" s="52"/>
    </row>
    <row r="2" spans="1:11" ht="13.5" hidden="1" thickBot="1">
      <c r="A2" s="329" t="s">
        <v>52</v>
      </c>
      <c r="B2" s="323" t="s">
        <v>1</v>
      </c>
      <c r="C2" s="331"/>
      <c r="D2" s="323" t="s">
        <v>3</v>
      </c>
      <c r="E2" s="324"/>
      <c r="F2" s="324"/>
      <c r="G2" s="324"/>
      <c r="H2" s="324"/>
      <c r="I2" s="55" t="s">
        <v>0</v>
      </c>
      <c r="J2" s="54"/>
      <c r="K2" s="56" t="s">
        <v>2</v>
      </c>
    </row>
    <row r="3" spans="1:11" ht="53.25" hidden="1" thickBot="1">
      <c r="A3" s="330"/>
      <c r="B3" s="57" t="s">
        <v>53</v>
      </c>
      <c r="C3" s="58" t="s">
        <v>54</v>
      </c>
      <c r="D3" s="57" t="s">
        <v>55</v>
      </c>
      <c r="E3" s="59" t="s">
        <v>54</v>
      </c>
      <c r="F3" s="60" t="s">
        <v>56</v>
      </c>
      <c r="G3" s="60" t="s">
        <v>57</v>
      </c>
      <c r="H3" s="58" t="s">
        <v>58</v>
      </c>
      <c r="I3" s="57" t="s">
        <v>53</v>
      </c>
      <c r="J3" s="58" t="s">
        <v>54</v>
      </c>
      <c r="K3" s="61" t="s">
        <v>59</v>
      </c>
    </row>
    <row r="4" spans="1:11" ht="30" customHeight="1" hidden="1" thickBot="1">
      <c r="A4" s="62" t="s">
        <v>60</v>
      </c>
      <c r="B4" s="63">
        <v>10.39</v>
      </c>
      <c r="C4" s="63">
        <v>10.68</v>
      </c>
      <c r="D4" s="63">
        <v>2.23</v>
      </c>
      <c r="E4" s="63">
        <v>3.15</v>
      </c>
      <c r="F4" s="64">
        <v>0.53</v>
      </c>
      <c r="G4" s="63">
        <v>0.41</v>
      </c>
      <c r="H4" s="56">
        <v>0.44</v>
      </c>
      <c r="I4" s="63">
        <v>0.79</v>
      </c>
      <c r="J4" s="56">
        <v>0.64</v>
      </c>
      <c r="K4" s="56">
        <v>0.04</v>
      </c>
    </row>
    <row r="5" spans="1:11" ht="13.5" hidden="1" thickBot="1">
      <c r="A5" s="65" t="s">
        <v>61</v>
      </c>
      <c r="B5" s="66">
        <v>40.66</v>
      </c>
      <c r="C5" s="66">
        <v>7.03</v>
      </c>
      <c r="D5" s="66">
        <v>5.33</v>
      </c>
      <c r="E5" s="66">
        <v>5.71</v>
      </c>
      <c r="F5" s="55">
        <v>5.5</v>
      </c>
      <c r="G5" s="66">
        <v>4.55</v>
      </c>
      <c r="H5" s="66">
        <v>0.357</v>
      </c>
      <c r="I5" s="66">
        <v>1.8</v>
      </c>
      <c r="J5" s="54">
        <v>1.27</v>
      </c>
      <c r="K5" s="54">
        <v>0.03</v>
      </c>
    </row>
    <row r="6" spans="1:11" ht="13.5" hidden="1" thickBot="1">
      <c r="A6" s="65" t="s">
        <v>62</v>
      </c>
      <c r="B6" s="66">
        <v>10.15</v>
      </c>
      <c r="C6" s="66" t="s">
        <v>63</v>
      </c>
      <c r="D6" s="66">
        <v>1.74</v>
      </c>
      <c r="E6" s="66" t="s">
        <v>63</v>
      </c>
      <c r="F6" s="66" t="s">
        <v>63</v>
      </c>
      <c r="G6" s="66" t="s">
        <v>63</v>
      </c>
      <c r="H6" s="66">
        <v>0.364</v>
      </c>
      <c r="I6" s="66">
        <v>10.22</v>
      </c>
      <c r="J6" s="66" t="s">
        <v>63</v>
      </c>
      <c r="K6" s="54">
        <v>0.75</v>
      </c>
    </row>
    <row r="7" ht="12.75" hidden="1"/>
    <row r="8" ht="12.75" hidden="1"/>
    <row r="9" ht="12.75" hidden="1"/>
    <row r="10" ht="12.75" hidden="1"/>
    <row r="11" ht="13.5" hidden="1" thickBot="1"/>
    <row r="12" spans="1:12" ht="13.5" thickBot="1">
      <c r="A12" s="67"/>
      <c r="B12" s="323" t="s">
        <v>64</v>
      </c>
      <c r="C12" s="324"/>
      <c r="D12" s="331"/>
      <c r="E12" s="68" t="s">
        <v>65</v>
      </c>
      <c r="F12" s="64"/>
      <c r="G12" s="64"/>
      <c r="H12" s="64"/>
      <c r="I12" s="64"/>
      <c r="J12" s="64"/>
      <c r="K12" s="64"/>
      <c r="L12" s="69"/>
    </row>
    <row r="13" spans="1:12" ht="13.5" thickBot="1">
      <c r="A13" s="70"/>
      <c r="B13" s="341" t="s">
        <v>66</v>
      </c>
      <c r="C13" s="341" t="s">
        <v>67</v>
      </c>
      <c r="D13" s="341" t="s">
        <v>68</v>
      </c>
      <c r="E13" s="323" t="s">
        <v>1</v>
      </c>
      <c r="F13" s="331"/>
      <c r="G13" s="323" t="s">
        <v>3</v>
      </c>
      <c r="H13" s="324"/>
      <c r="I13" s="331"/>
      <c r="J13" s="323" t="s">
        <v>0</v>
      </c>
      <c r="K13" s="331"/>
      <c r="L13" s="72" t="s">
        <v>2</v>
      </c>
    </row>
    <row r="14" spans="1:12" ht="57.75" customHeight="1" thickBot="1">
      <c r="A14" s="73" t="s">
        <v>69</v>
      </c>
      <c r="B14" s="330"/>
      <c r="C14" s="330"/>
      <c r="D14" s="330"/>
      <c r="E14" s="74" t="s">
        <v>70</v>
      </c>
      <c r="F14" s="61" t="s">
        <v>71</v>
      </c>
      <c r="G14" s="74" t="s">
        <v>72</v>
      </c>
      <c r="H14" s="74" t="s">
        <v>73</v>
      </c>
      <c r="I14" s="75" t="s">
        <v>74</v>
      </c>
      <c r="J14" s="76" t="s">
        <v>75</v>
      </c>
      <c r="K14" s="74" t="s">
        <v>71</v>
      </c>
      <c r="L14" s="74" t="s">
        <v>76</v>
      </c>
    </row>
    <row r="15" spans="1:12" ht="12.75">
      <c r="A15" s="341" t="s">
        <v>77</v>
      </c>
      <c r="B15" s="351">
        <v>15</v>
      </c>
      <c r="C15" s="351">
        <f>B15*2</f>
        <v>30</v>
      </c>
      <c r="D15" s="351">
        <v>11.5</v>
      </c>
      <c r="E15" s="345">
        <f>C15*D15*B4/453.6</f>
        <v>7.90244708994709</v>
      </c>
      <c r="F15" s="345">
        <f>C15*C4/453.6</f>
        <v>0.7063492063492063</v>
      </c>
      <c r="G15" s="345">
        <f>C15*D15*(D4+H4)/453.6</f>
        <v>2.030753968253968</v>
      </c>
      <c r="H15" s="345">
        <f>C15*(E4+F4)/453.6</f>
        <v>0.24338624338624334</v>
      </c>
      <c r="I15" s="345">
        <f>B15*8*G4/453.6</f>
        <v>0.10846560846560845</v>
      </c>
      <c r="J15" s="345">
        <f>C15*D15*I4/453.6</f>
        <v>0.6008597883597884</v>
      </c>
      <c r="K15" s="347">
        <f>C15*J4/453.6</f>
        <v>0.042328042328042326</v>
      </c>
      <c r="L15" s="345">
        <f>C15*D15*K4/453.6</f>
        <v>0.03042328042328042</v>
      </c>
    </row>
    <row r="16" spans="1:12" ht="13.5" thickBot="1">
      <c r="A16" s="342"/>
      <c r="B16" s="344"/>
      <c r="C16" s="344"/>
      <c r="D16" s="344"/>
      <c r="E16" s="346"/>
      <c r="F16" s="346"/>
      <c r="G16" s="346"/>
      <c r="H16" s="346"/>
      <c r="I16" s="346"/>
      <c r="J16" s="346"/>
      <c r="K16" s="348"/>
      <c r="L16" s="346"/>
    </row>
    <row r="17" spans="1:12" ht="12.75">
      <c r="A17" s="349" t="s">
        <v>61</v>
      </c>
      <c r="B17" s="351">
        <v>2</v>
      </c>
      <c r="C17" s="351">
        <f>B17</f>
        <v>2</v>
      </c>
      <c r="D17" s="351">
        <v>11.5</v>
      </c>
      <c r="E17" s="345">
        <f>C17*D17*B6/453.6</f>
        <v>0.5146604938271605</v>
      </c>
      <c r="F17" s="345">
        <f>C17*C5/453.6</f>
        <v>0.03099647266313933</v>
      </c>
      <c r="G17" s="345">
        <f>C17*D17*(D6+H6)/453.6</f>
        <v>0.10668430335097003</v>
      </c>
      <c r="H17" s="345">
        <f>C17*(E5+F5)/453.6</f>
        <v>0.04942680776014109</v>
      </c>
      <c r="I17" s="345">
        <f>B17*8*G5/453.6</f>
        <v>0.16049382716049382</v>
      </c>
      <c r="J17" s="345">
        <f>I5*C17*D17/453.6</f>
        <v>0.09126984126984126</v>
      </c>
      <c r="K17" s="345">
        <f>J5*C17/453.6</f>
        <v>0.005599647266313933</v>
      </c>
      <c r="L17" s="345">
        <f>K5*C17*D17/453.6</f>
        <v>0.001521164021164021</v>
      </c>
    </row>
    <row r="18" spans="1:12" ht="13.5" thickBot="1">
      <c r="A18" s="350"/>
      <c r="B18" s="330"/>
      <c r="C18" s="344"/>
      <c r="D18" s="330"/>
      <c r="E18" s="346"/>
      <c r="F18" s="346"/>
      <c r="G18" s="346"/>
      <c r="H18" s="346"/>
      <c r="I18" s="346"/>
      <c r="J18" s="346"/>
      <c r="K18" s="346"/>
      <c r="L18" s="346"/>
    </row>
    <row r="19" spans="1:12" ht="13.5" thickBot="1">
      <c r="A19" s="78" t="s">
        <v>62</v>
      </c>
      <c r="B19" s="63">
        <v>1</v>
      </c>
      <c r="C19" s="66">
        <f>B19</f>
        <v>1</v>
      </c>
      <c r="D19" s="66">
        <v>10</v>
      </c>
      <c r="E19" s="79">
        <f>C19*D19*B6/453.6</f>
        <v>0.22376543209876543</v>
      </c>
      <c r="F19" s="79" t="s">
        <v>63</v>
      </c>
      <c r="G19" s="79">
        <f>C19*D19*(D6+H6)/453.6</f>
        <v>0.046384479717813044</v>
      </c>
      <c r="H19" s="79" t="s">
        <v>63</v>
      </c>
      <c r="I19" s="79" t="s">
        <v>63</v>
      </c>
      <c r="J19" s="79">
        <f>C19*D19*I6/453.6</f>
        <v>0.22530864197530864</v>
      </c>
      <c r="K19" s="79" t="s">
        <v>63</v>
      </c>
      <c r="L19" s="80">
        <f>K6*C19*D19/453.6</f>
        <v>0.016534391534391533</v>
      </c>
    </row>
    <row r="20" spans="1:12" ht="13.5" thickBot="1">
      <c r="A20" s="81"/>
      <c r="B20" s="55"/>
      <c r="C20" s="55"/>
      <c r="D20" s="55"/>
      <c r="E20" s="82"/>
      <c r="F20" s="82"/>
      <c r="G20" s="82"/>
      <c r="H20" s="82"/>
      <c r="I20" s="82"/>
      <c r="J20" s="82"/>
      <c r="K20" s="82"/>
      <c r="L20" s="82"/>
    </row>
    <row r="21" spans="1:12" ht="13.5" thickBot="1">
      <c r="A21" s="70" t="s">
        <v>69</v>
      </c>
      <c r="B21" s="352" t="s">
        <v>64</v>
      </c>
      <c r="C21" s="324"/>
      <c r="D21" s="331"/>
      <c r="E21" s="353" t="s">
        <v>1</v>
      </c>
      <c r="F21" s="354"/>
      <c r="G21" s="353" t="s">
        <v>3</v>
      </c>
      <c r="H21" s="355"/>
      <c r="I21" s="354"/>
      <c r="J21" s="353" t="s">
        <v>0</v>
      </c>
      <c r="K21" s="354"/>
      <c r="L21" s="84" t="s">
        <v>2</v>
      </c>
    </row>
    <row r="22" spans="1:12" ht="12.75">
      <c r="A22" s="341" t="s">
        <v>78</v>
      </c>
      <c r="B22" s="351">
        <f>B15</f>
        <v>15</v>
      </c>
      <c r="C22" s="351">
        <f>C15</f>
        <v>30</v>
      </c>
      <c r="D22" s="351">
        <f>D15</f>
        <v>11.5</v>
      </c>
      <c r="E22" s="356">
        <f>E15+F15</f>
        <v>8.608796296296296</v>
      </c>
      <c r="F22" s="347"/>
      <c r="G22" s="356">
        <f>G15+H15+I15</f>
        <v>2.3826058201058196</v>
      </c>
      <c r="H22" s="358"/>
      <c r="I22" s="359"/>
      <c r="J22" s="356">
        <f>J15+K15</f>
        <v>0.6431878306878307</v>
      </c>
      <c r="K22" s="347"/>
      <c r="L22" s="345">
        <f>L15</f>
        <v>0.03042328042328042</v>
      </c>
    </row>
    <row r="23" spans="1:12" ht="13.5" thickBot="1">
      <c r="A23" s="342"/>
      <c r="B23" s="344"/>
      <c r="C23" s="344"/>
      <c r="D23" s="344"/>
      <c r="E23" s="357"/>
      <c r="F23" s="348"/>
      <c r="G23" s="357"/>
      <c r="H23" s="360"/>
      <c r="I23" s="361"/>
      <c r="J23" s="357"/>
      <c r="K23" s="348"/>
      <c r="L23" s="346"/>
    </row>
    <row r="24" spans="1:12" ht="12.75">
      <c r="A24" s="349" t="s">
        <v>79</v>
      </c>
      <c r="B24" s="351">
        <f>B17</f>
        <v>2</v>
      </c>
      <c r="C24" s="351">
        <f>C17</f>
        <v>2</v>
      </c>
      <c r="D24" s="351">
        <f>D17</f>
        <v>11.5</v>
      </c>
      <c r="E24" s="356">
        <f>E17+F17</f>
        <v>0.5456569664902998</v>
      </c>
      <c r="F24" s="347"/>
      <c r="G24" s="356">
        <f>G17+H17+I17</f>
        <v>0.31660493827160496</v>
      </c>
      <c r="H24" s="358"/>
      <c r="I24" s="359"/>
      <c r="J24" s="356">
        <f>J17+K17</f>
        <v>0.0968694885361552</v>
      </c>
      <c r="K24" s="347"/>
      <c r="L24" s="345">
        <f>L17</f>
        <v>0.001521164021164021</v>
      </c>
    </row>
    <row r="25" spans="1:12" ht="13.5" thickBot="1">
      <c r="A25" s="350"/>
      <c r="B25" s="344"/>
      <c r="C25" s="344"/>
      <c r="D25" s="330"/>
      <c r="E25" s="357"/>
      <c r="F25" s="348"/>
      <c r="G25" s="357"/>
      <c r="H25" s="360"/>
      <c r="I25" s="361"/>
      <c r="J25" s="357"/>
      <c r="K25" s="348"/>
      <c r="L25" s="346"/>
    </row>
    <row r="26" spans="1:12" ht="27" thickBot="1">
      <c r="A26" s="85" t="s">
        <v>80</v>
      </c>
      <c r="B26" s="66">
        <f>B19</f>
        <v>1</v>
      </c>
      <c r="C26" s="66">
        <f>C19</f>
        <v>1</v>
      </c>
      <c r="D26" s="66">
        <f>D19</f>
        <v>10</v>
      </c>
      <c r="E26" s="353">
        <f>E19</f>
        <v>0.22376543209876543</v>
      </c>
      <c r="F26" s="354"/>
      <c r="G26" s="353">
        <f>G19</f>
        <v>0.046384479717813044</v>
      </c>
      <c r="H26" s="355"/>
      <c r="I26" s="354"/>
      <c r="J26" s="353">
        <f>J19</f>
        <v>0.22530864197530864</v>
      </c>
      <c r="K26" s="354"/>
      <c r="L26" s="80">
        <f>L19</f>
        <v>0.016534391534391533</v>
      </c>
    </row>
    <row r="27" spans="1:12" ht="13.5" thickBot="1">
      <c r="A27" s="72" t="s">
        <v>81</v>
      </c>
      <c r="B27" s="65"/>
      <c r="C27" s="81"/>
      <c r="D27" s="86"/>
      <c r="E27" s="353">
        <f>SUM(E22:F26)</f>
        <v>9.378218694885362</v>
      </c>
      <c r="F27" s="331"/>
      <c r="G27" s="353">
        <f>SUM(G22:I26)</f>
        <v>2.745595238095238</v>
      </c>
      <c r="H27" s="324"/>
      <c r="I27" s="331"/>
      <c r="J27" s="353">
        <f>SUM(J22:K26)</f>
        <v>0.9653659611992945</v>
      </c>
      <c r="K27" s="331"/>
      <c r="L27" s="79">
        <f>SUM(L22:L26)</f>
        <v>0.048478835978835975</v>
      </c>
    </row>
    <row r="29" ht="12.75">
      <c r="A29" s="50" t="s">
        <v>82</v>
      </c>
    </row>
    <row r="30" ht="12.75">
      <c r="A30" s="50" t="s">
        <v>83</v>
      </c>
    </row>
    <row r="31" ht="12.75">
      <c r="A31" s="50" t="s">
        <v>84</v>
      </c>
    </row>
    <row r="32" ht="12.75">
      <c r="A32" s="50" t="s">
        <v>85</v>
      </c>
    </row>
    <row r="33" ht="12.75">
      <c r="A33" s="50" t="s">
        <v>86</v>
      </c>
    </row>
    <row r="34" ht="12.75">
      <c r="A34" s="50" t="s">
        <v>87</v>
      </c>
    </row>
    <row r="35" ht="12.75">
      <c r="A35" s="50" t="s">
        <v>213</v>
      </c>
    </row>
  </sheetData>
  <sheetProtection/>
  <mergeCells count="60">
    <mergeCell ref="E26:F26"/>
    <mergeCell ref="G26:I26"/>
    <mergeCell ref="J26:K26"/>
    <mergeCell ref="E27:F27"/>
    <mergeCell ref="G27:I27"/>
    <mergeCell ref="J27:K27"/>
    <mergeCell ref="E24:F25"/>
    <mergeCell ref="G24:I25"/>
    <mergeCell ref="J24:K25"/>
    <mergeCell ref="L24:L25"/>
    <mergeCell ref="A24:A25"/>
    <mergeCell ref="B24:B25"/>
    <mergeCell ref="C24:C25"/>
    <mergeCell ref="D24:D25"/>
    <mergeCell ref="E22:F23"/>
    <mergeCell ref="G22:I23"/>
    <mergeCell ref="J22:K23"/>
    <mergeCell ref="L22:L23"/>
    <mergeCell ref="A22:A23"/>
    <mergeCell ref="B22:B23"/>
    <mergeCell ref="C22:C23"/>
    <mergeCell ref="D22:D23"/>
    <mergeCell ref="E21:F21"/>
    <mergeCell ref="G21:I21"/>
    <mergeCell ref="J21:K21"/>
    <mergeCell ref="I17:I18"/>
    <mergeCell ref="J17:J18"/>
    <mergeCell ref="K17:K18"/>
    <mergeCell ref="A17:A18"/>
    <mergeCell ref="B17:B18"/>
    <mergeCell ref="C17:C18"/>
    <mergeCell ref="D17:D18"/>
    <mergeCell ref="B21:D21"/>
    <mergeCell ref="J13:K13"/>
    <mergeCell ref="G15:G16"/>
    <mergeCell ref="H15:H16"/>
    <mergeCell ref="L17:L18"/>
    <mergeCell ref="E17:E18"/>
    <mergeCell ref="F17:F18"/>
    <mergeCell ref="G17:G18"/>
    <mergeCell ref="H17:H18"/>
    <mergeCell ref="F15:F16"/>
    <mergeCell ref="I15:I16"/>
    <mergeCell ref="J15:J16"/>
    <mergeCell ref="K15:K16"/>
    <mergeCell ref="L15:L16"/>
    <mergeCell ref="A15:A16"/>
    <mergeCell ref="B15:B16"/>
    <mergeCell ref="C15:C16"/>
    <mergeCell ref="D15:D16"/>
    <mergeCell ref="E15:E16"/>
    <mergeCell ref="B13:B14"/>
    <mergeCell ref="C13:C14"/>
    <mergeCell ref="D13:D14"/>
    <mergeCell ref="E13:F13"/>
    <mergeCell ref="A2:A3"/>
    <mergeCell ref="B2:C2"/>
    <mergeCell ref="D2:H2"/>
    <mergeCell ref="B12:D12"/>
    <mergeCell ref="G13:I13"/>
  </mergeCells>
  <printOptions horizontalCentered="1"/>
  <pageMargins left="0.75" right="0.75" top="1" bottom="1" header="0.5" footer="0.5"/>
  <pageSetup fitToHeight="1" fitToWidth="1" horizontalDpi="400" verticalDpi="400" orientation="landscape" scale="91" r:id="rId1"/>
  <headerFooter alignWithMargins="0">
    <oddHeader>&amp;C&amp;"Arial,Bold"&amp;12Table A-9
Los Angeles Marine Terminal Construction Vehicle Emissions</oddHeader>
    <oddFooter>&amp;CA-8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2">
      <selection activeCell="C20" sqref="C20"/>
    </sheetView>
  </sheetViews>
  <sheetFormatPr defaultColWidth="9.140625" defaultRowHeight="12.75"/>
  <cols>
    <col min="1" max="1" width="19.421875" style="0" customWidth="1"/>
    <col min="2" max="2" width="11.7109375" style="0" customWidth="1"/>
    <col min="3" max="3" width="10.421875" style="0" customWidth="1"/>
    <col min="4" max="4" width="9.8515625" style="0" customWidth="1"/>
    <col min="5" max="5" width="10.57421875" style="0" customWidth="1"/>
    <col min="6" max="6" width="11.140625" style="0" customWidth="1"/>
    <col min="7" max="7" width="9.7109375" style="0" customWidth="1"/>
    <col min="8" max="8" width="11.8515625" style="0" customWidth="1"/>
    <col min="9" max="9" width="11.140625" style="0" customWidth="1"/>
    <col min="10" max="10" width="10.421875" style="0" customWidth="1"/>
    <col min="11" max="11" width="10.140625" style="0" customWidth="1"/>
  </cols>
  <sheetData>
    <row r="1" spans="1:11" ht="13.5" hidden="1" thickBot="1">
      <c r="A1" s="52" t="s">
        <v>51</v>
      </c>
      <c r="B1" s="52"/>
      <c r="C1" s="52"/>
      <c r="D1" s="52"/>
      <c r="E1" s="52"/>
      <c r="F1" s="52"/>
      <c r="G1" s="52"/>
      <c r="H1" s="52"/>
      <c r="I1" s="52"/>
      <c r="J1" s="52"/>
      <c r="K1" s="52"/>
    </row>
    <row r="2" spans="1:11" ht="13.5" hidden="1" thickBot="1">
      <c r="A2" s="329" t="s">
        <v>52</v>
      </c>
      <c r="B2" s="323" t="s">
        <v>1</v>
      </c>
      <c r="C2" s="331"/>
      <c r="D2" s="323" t="s">
        <v>3</v>
      </c>
      <c r="E2" s="324"/>
      <c r="F2" s="324"/>
      <c r="G2" s="324"/>
      <c r="H2" s="324"/>
      <c r="I2" s="55" t="s">
        <v>0</v>
      </c>
      <c r="J2" s="54"/>
      <c r="K2" s="56" t="s">
        <v>2</v>
      </c>
    </row>
    <row r="3" spans="1:11" ht="53.25" hidden="1" thickBot="1">
      <c r="A3" s="330"/>
      <c r="B3" s="57" t="s">
        <v>53</v>
      </c>
      <c r="C3" s="58" t="s">
        <v>54</v>
      </c>
      <c r="D3" s="57" t="s">
        <v>55</v>
      </c>
      <c r="E3" s="59" t="s">
        <v>54</v>
      </c>
      <c r="F3" s="60" t="s">
        <v>56</v>
      </c>
      <c r="G3" s="60" t="s">
        <v>57</v>
      </c>
      <c r="H3" s="58" t="s">
        <v>58</v>
      </c>
      <c r="I3" s="57" t="s">
        <v>53</v>
      </c>
      <c r="J3" s="58" t="s">
        <v>54</v>
      </c>
      <c r="K3" s="61" t="s">
        <v>59</v>
      </c>
    </row>
    <row r="4" spans="1:11" ht="27.75" customHeight="1" hidden="1" thickBot="1">
      <c r="A4" s="62" t="s">
        <v>60</v>
      </c>
      <c r="B4" s="63">
        <v>10.39</v>
      </c>
      <c r="C4" s="63">
        <v>10.68</v>
      </c>
      <c r="D4" s="63">
        <v>2.23</v>
      </c>
      <c r="E4" s="63">
        <v>3.15</v>
      </c>
      <c r="F4" s="64">
        <v>0.53</v>
      </c>
      <c r="G4" s="63">
        <v>0.41</v>
      </c>
      <c r="H4" s="56">
        <v>0.44</v>
      </c>
      <c r="I4" s="63">
        <v>0.79</v>
      </c>
      <c r="J4" s="56">
        <v>0.64</v>
      </c>
      <c r="K4" s="56">
        <v>0.04</v>
      </c>
    </row>
    <row r="5" spans="1:11" ht="13.5" hidden="1" thickBot="1">
      <c r="A5" s="65" t="s">
        <v>61</v>
      </c>
      <c r="B5" s="66">
        <v>40.66</v>
      </c>
      <c r="C5" s="66">
        <v>7.03</v>
      </c>
      <c r="D5" s="66">
        <v>5.33</v>
      </c>
      <c r="E5" s="66">
        <v>5.71</v>
      </c>
      <c r="F5" s="55">
        <v>5.5</v>
      </c>
      <c r="G5" s="66">
        <v>4.55</v>
      </c>
      <c r="H5" s="66">
        <v>0.357</v>
      </c>
      <c r="I5" s="66">
        <v>1.8</v>
      </c>
      <c r="J5" s="54">
        <v>1.27</v>
      </c>
      <c r="K5" s="54">
        <v>0.03</v>
      </c>
    </row>
    <row r="6" spans="1:11" ht="13.5" hidden="1" thickBot="1">
      <c r="A6" s="65" t="s">
        <v>62</v>
      </c>
      <c r="B6" s="66">
        <v>10.15</v>
      </c>
      <c r="C6" s="66" t="s">
        <v>63</v>
      </c>
      <c r="D6" s="66">
        <v>1.74</v>
      </c>
      <c r="E6" s="66" t="s">
        <v>63</v>
      </c>
      <c r="F6" s="66" t="s">
        <v>63</v>
      </c>
      <c r="G6" s="66" t="s">
        <v>63</v>
      </c>
      <c r="H6" s="66">
        <v>0.364</v>
      </c>
      <c r="I6" s="66">
        <v>10.22</v>
      </c>
      <c r="J6" s="66" t="s">
        <v>63</v>
      </c>
      <c r="K6" s="54">
        <v>0.75</v>
      </c>
    </row>
    <row r="7" ht="12.75" hidden="1"/>
    <row r="8" ht="12.75" hidden="1"/>
    <row r="9" ht="12.75" hidden="1"/>
    <row r="10" ht="12.75" hidden="1"/>
    <row r="11" ht="13.5" hidden="1" thickBot="1"/>
    <row r="12" spans="1:12" ht="13.5" thickBot="1">
      <c r="A12" s="67"/>
      <c r="B12" s="323" t="s">
        <v>64</v>
      </c>
      <c r="C12" s="324"/>
      <c r="D12" s="331"/>
      <c r="E12" s="68" t="s">
        <v>65</v>
      </c>
      <c r="F12" s="64"/>
      <c r="G12" s="64"/>
      <c r="H12" s="64"/>
      <c r="I12" s="64"/>
      <c r="J12" s="64"/>
      <c r="K12" s="64"/>
      <c r="L12" s="69"/>
    </row>
    <row r="13" spans="1:12" ht="13.5" thickBot="1">
      <c r="A13" s="70"/>
      <c r="B13" s="341" t="s">
        <v>66</v>
      </c>
      <c r="C13" s="341" t="s">
        <v>67</v>
      </c>
      <c r="D13" s="341" t="s">
        <v>68</v>
      </c>
      <c r="E13" s="323" t="s">
        <v>1</v>
      </c>
      <c r="F13" s="331"/>
      <c r="G13" s="323" t="s">
        <v>3</v>
      </c>
      <c r="H13" s="324"/>
      <c r="I13" s="331"/>
      <c r="J13" s="323" t="s">
        <v>0</v>
      </c>
      <c r="K13" s="331"/>
      <c r="L13" s="72" t="s">
        <v>2</v>
      </c>
    </row>
    <row r="14" spans="1:12" ht="55.5" customHeight="1" thickBot="1">
      <c r="A14" s="73" t="s">
        <v>69</v>
      </c>
      <c r="B14" s="330"/>
      <c r="C14" s="330"/>
      <c r="D14" s="330"/>
      <c r="E14" s="74" t="s">
        <v>70</v>
      </c>
      <c r="F14" s="61" t="s">
        <v>71</v>
      </c>
      <c r="G14" s="74" t="s">
        <v>72</v>
      </c>
      <c r="H14" s="74" t="s">
        <v>73</v>
      </c>
      <c r="I14" s="75" t="s">
        <v>74</v>
      </c>
      <c r="J14" s="76" t="s">
        <v>75</v>
      </c>
      <c r="K14" s="74" t="s">
        <v>71</v>
      </c>
      <c r="L14" s="74" t="s">
        <v>76</v>
      </c>
    </row>
    <row r="15" spans="1:12" ht="12.75">
      <c r="A15" s="341" t="s">
        <v>77</v>
      </c>
      <c r="B15" s="351">
        <v>8</v>
      </c>
      <c r="C15" s="351">
        <f>B15*2</f>
        <v>16</v>
      </c>
      <c r="D15" s="351">
        <v>11.5</v>
      </c>
      <c r="E15" s="345">
        <f>C15*D15*B4/453.6</f>
        <v>4.214638447971781</v>
      </c>
      <c r="F15" s="345">
        <f>C15*C4/453.6</f>
        <v>0.3767195767195767</v>
      </c>
      <c r="G15" s="345">
        <f>C15*D15*(D4+H4)/453.6</f>
        <v>1.0830687830687828</v>
      </c>
      <c r="H15" s="345">
        <f>C15*(E4+F4)/453.6</f>
        <v>0.1298059964726631</v>
      </c>
      <c r="I15" s="345">
        <f>B15*8*G4/453.6</f>
        <v>0.057848324514991174</v>
      </c>
      <c r="J15" s="345">
        <f>C15*D15*I4/453.6</f>
        <v>0.32045855379188715</v>
      </c>
      <c r="K15" s="347">
        <f>C15*J4/453.6</f>
        <v>0.02257495590828924</v>
      </c>
      <c r="L15" s="345">
        <f>C15*D15*K4/453.6</f>
        <v>0.016225749559082892</v>
      </c>
    </row>
    <row r="16" spans="1:12" ht="15.75" customHeight="1" thickBot="1">
      <c r="A16" s="342"/>
      <c r="B16" s="344"/>
      <c r="C16" s="344"/>
      <c r="D16" s="344"/>
      <c r="E16" s="346"/>
      <c r="F16" s="346"/>
      <c r="G16" s="346"/>
      <c r="H16" s="346"/>
      <c r="I16" s="346"/>
      <c r="J16" s="346"/>
      <c r="K16" s="348"/>
      <c r="L16" s="346"/>
    </row>
    <row r="17" spans="1:12" ht="12.75">
      <c r="A17" s="349" t="s">
        <v>61</v>
      </c>
      <c r="B17" s="351">
        <v>1</v>
      </c>
      <c r="C17" s="351">
        <f>B17</f>
        <v>1</v>
      </c>
      <c r="D17" s="351">
        <v>11.5</v>
      </c>
      <c r="E17" s="345">
        <f>C17*D17*B6/453.6</f>
        <v>0.25733024691358025</v>
      </c>
      <c r="F17" s="345">
        <f>C17*C5/453.6</f>
        <v>0.015498236331569664</v>
      </c>
      <c r="G17" s="345">
        <f>C17*D17*(D6+H6)/453.6</f>
        <v>0.05334215167548501</v>
      </c>
      <c r="H17" s="345">
        <f>C17*(E5+F5)/453.6</f>
        <v>0.024713403880070546</v>
      </c>
      <c r="I17" s="345">
        <f>B17*8*G5/453.6</f>
        <v>0.08024691358024691</v>
      </c>
      <c r="J17" s="345">
        <f>I5*C17*D17/453.6</f>
        <v>0.04563492063492063</v>
      </c>
      <c r="K17" s="345">
        <f>J5*C17/453.6</f>
        <v>0.0027998236331569664</v>
      </c>
      <c r="L17" s="345">
        <f>K5*C17*D17/453.6</f>
        <v>0.0007605820105820105</v>
      </c>
    </row>
    <row r="18" spans="1:12" ht="13.5" thickBot="1">
      <c r="A18" s="350"/>
      <c r="B18" s="330"/>
      <c r="C18" s="344"/>
      <c r="D18" s="330"/>
      <c r="E18" s="346"/>
      <c r="F18" s="346"/>
      <c r="G18" s="346"/>
      <c r="H18" s="346"/>
      <c r="I18" s="346"/>
      <c r="J18" s="346"/>
      <c r="K18" s="346"/>
      <c r="L18" s="346"/>
    </row>
    <row r="19" spans="1:12" ht="13.5" thickBot="1">
      <c r="A19" s="78" t="s">
        <v>62</v>
      </c>
      <c r="B19" s="63">
        <v>1</v>
      </c>
      <c r="C19" s="66">
        <f>B19</f>
        <v>1</v>
      </c>
      <c r="D19" s="66">
        <v>10</v>
      </c>
      <c r="E19" s="79">
        <f>C19*D19*B6/453.6</f>
        <v>0.22376543209876543</v>
      </c>
      <c r="F19" s="79" t="s">
        <v>63</v>
      </c>
      <c r="G19" s="79">
        <f>C19*D19*(D6+H6)/453.6</f>
        <v>0.046384479717813044</v>
      </c>
      <c r="H19" s="79" t="s">
        <v>63</v>
      </c>
      <c r="I19" s="79" t="s">
        <v>63</v>
      </c>
      <c r="J19" s="79">
        <f>C19*D19*I6/453.6</f>
        <v>0.22530864197530864</v>
      </c>
      <c r="K19" s="79" t="s">
        <v>63</v>
      </c>
      <c r="L19" s="80">
        <f>K6*C19*D19/453.6</f>
        <v>0.016534391534391533</v>
      </c>
    </row>
    <row r="20" spans="1:12" ht="13.5" thickBot="1">
      <c r="A20" s="81"/>
      <c r="B20" s="55"/>
      <c r="C20" s="55"/>
      <c r="D20" s="55"/>
      <c r="E20" s="82"/>
      <c r="F20" s="82"/>
      <c r="G20" s="82"/>
      <c r="H20" s="82"/>
      <c r="I20" s="82"/>
      <c r="J20" s="82"/>
      <c r="K20" s="82"/>
      <c r="L20" s="82"/>
    </row>
    <row r="21" spans="1:12" ht="13.5" thickBot="1">
      <c r="A21" s="70" t="s">
        <v>69</v>
      </c>
      <c r="B21" s="352" t="s">
        <v>64</v>
      </c>
      <c r="C21" s="324"/>
      <c r="D21" s="331"/>
      <c r="E21" s="353" t="s">
        <v>1</v>
      </c>
      <c r="F21" s="354"/>
      <c r="G21" s="353" t="s">
        <v>3</v>
      </c>
      <c r="H21" s="355"/>
      <c r="I21" s="354"/>
      <c r="J21" s="353" t="s">
        <v>0</v>
      </c>
      <c r="K21" s="354"/>
      <c r="L21" s="84" t="s">
        <v>2</v>
      </c>
    </row>
    <row r="22" spans="1:12" ht="12.75">
      <c r="A22" s="341" t="s">
        <v>78</v>
      </c>
      <c r="B22" s="351">
        <f>B15</f>
        <v>8</v>
      </c>
      <c r="C22" s="351">
        <f>C15</f>
        <v>16</v>
      </c>
      <c r="D22" s="351">
        <f>D15</f>
        <v>11.5</v>
      </c>
      <c r="E22" s="356">
        <f>E15+F15</f>
        <v>4.591358024691358</v>
      </c>
      <c r="F22" s="347"/>
      <c r="G22" s="356">
        <f>G15+H15+I15</f>
        <v>1.270723104056437</v>
      </c>
      <c r="H22" s="358"/>
      <c r="I22" s="359"/>
      <c r="J22" s="356">
        <f>J15+K15</f>
        <v>0.3430335097001764</v>
      </c>
      <c r="K22" s="347"/>
      <c r="L22" s="345">
        <f>L15</f>
        <v>0.016225749559082892</v>
      </c>
    </row>
    <row r="23" spans="1:12" ht="13.5" thickBot="1">
      <c r="A23" s="342"/>
      <c r="B23" s="344"/>
      <c r="C23" s="344"/>
      <c r="D23" s="344"/>
      <c r="E23" s="357"/>
      <c r="F23" s="348"/>
      <c r="G23" s="357"/>
      <c r="H23" s="360"/>
      <c r="I23" s="361"/>
      <c r="J23" s="357"/>
      <c r="K23" s="348"/>
      <c r="L23" s="346"/>
    </row>
    <row r="24" spans="1:12" ht="12.75">
      <c r="A24" s="349" t="s">
        <v>79</v>
      </c>
      <c r="B24" s="351">
        <f>B17</f>
        <v>1</v>
      </c>
      <c r="C24" s="351">
        <f>C17</f>
        <v>1</v>
      </c>
      <c r="D24" s="351">
        <f>D17</f>
        <v>11.5</v>
      </c>
      <c r="E24" s="356">
        <f>E17+F17</f>
        <v>0.2728284832451499</v>
      </c>
      <c r="F24" s="347"/>
      <c r="G24" s="356">
        <f>G17+H17+I17</f>
        <v>0.15830246913580248</v>
      </c>
      <c r="H24" s="358"/>
      <c r="I24" s="359"/>
      <c r="J24" s="356">
        <f>J17+K17</f>
        <v>0.0484347442680776</v>
      </c>
      <c r="K24" s="347"/>
      <c r="L24" s="345">
        <f>L17</f>
        <v>0.0007605820105820105</v>
      </c>
    </row>
    <row r="25" spans="1:12" ht="13.5" thickBot="1">
      <c r="A25" s="350"/>
      <c r="B25" s="330"/>
      <c r="C25" s="330"/>
      <c r="D25" s="330"/>
      <c r="E25" s="357"/>
      <c r="F25" s="348"/>
      <c r="G25" s="357"/>
      <c r="H25" s="360"/>
      <c r="I25" s="361"/>
      <c r="J25" s="357"/>
      <c r="K25" s="348"/>
      <c r="L25" s="346"/>
    </row>
    <row r="26" spans="1:12" ht="43.5" customHeight="1" thickBot="1">
      <c r="A26" s="85" t="s">
        <v>80</v>
      </c>
      <c r="B26" s="66">
        <f>B19</f>
        <v>1</v>
      </c>
      <c r="C26" s="66">
        <f>C19</f>
        <v>1</v>
      </c>
      <c r="D26" s="66">
        <f>D19</f>
        <v>10</v>
      </c>
      <c r="E26" s="353">
        <f>E19</f>
        <v>0.22376543209876543</v>
      </c>
      <c r="F26" s="354"/>
      <c r="G26" s="353">
        <f>G19</f>
        <v>0.046384479717813044</v>
      </c>
      <c r="H26" s="355"/>
      <c r="I26" s="354"/>
      <c r="J26" s="353">
        <f>J19</f>
        <v>0.22530864197530864</v>
      </c>
      <c r="K26" s="354"/>
      <c r="L26" s="80">
        <f>L19</f>
        <v>0.016534391534391533</v>
      </c>
    </row>
    <row r="27" spans="1:12" ht="19.5" customHeight="1" thickBot="1">
      <c r="A27" s="85" t="s">
        <v>81</v>
      </c>
      <c r="B27" s="53"/>
      <c r="C27" s="55"/>
      <c r="D27" s="54"/>
      <c r="E27" s="353">
        <f>SUM(E22:F26)</f>
        <v>5.087951940035273</v>
      </c>
      <c r="F27" s="354"/>
      <c r="G27" s="353">
        <f>SUM(G22:I26)</f>
        <v>1.4754100529100527</v>
      </c>
      <c r="H27" s="355"/>
      <c r="I27" s="354"/>
      <c r="J27" s="353">
        <f>SUM(J22:K26)</f>
        <v>0.6167768959435627</v>
      </c>
      <c r="K27" s="354"/>
      <c r="L27" s="79">
        <f>SUM(L22:L26)</f>
        <v>0.03352072310405643</v>
      </c>
    </row>
    <row r="29" ht="12.75">
      <c r="A29" s="50" t="s">
        <v>82</v>
      </c>
    </row>
    <row r="30" ht="12.75">
      <c r="A30" s="50" t="s">
        <v>83</v>
      </c>
    </row>
    <row r="31" ht="12.75">
      <c r="A31" s="50" t="s">
        <v>84</v>
      </c>
    </row>
    <row r="32" ht="12.75">
      <c r="A32" s="50" t="s">
        <v>85</v>
      </c>
    </row>
    <row r="33" ht="12.75">
      <c r="A33" s="50" t="s">
        <v>86</v>
      </c>
    </row>
    <row r="34" ht="12.75">
      <c r="A34" s="50" t="s">
        <v>87</v>
      </c>
    </row>
    <row r="35" ht="12.75">
      <c r="A35" s="50" t="s">
        <v>213</v>
      </c>
    </row>
  </sheetData>
  <sheetProtection/>
  <mergeCells count="60">
    <mergeCell ref="E26:F26"/>
    <mergeCell ref="G26:I26"/>
    <mergeCell ref="J26:K26"/>
    <mergeCell ref="J27:K27"/>
    <mergeCell ref="G27:I27"/>
    <mergeCell ref="E27:F27"/>
    <mergeCell ref="E24:F25"/>
    <mergeCell ref="G24:I25"/>
    <mergeCell ref="J24:K25"/>
    <mergeCell ref="L24:L25"/>
    <mergeCell ref="A24:A25"/>
    <mergeCell ref="B24:B25"/>
    <mergeCell ref="C24:C25"/>
    <mergeCell ref="D24:D25"/>
    <mergeCell ref="E22:F23"/>
    <mergeCell ref="G22:I23"/>
    <mergeCell ref="J22:K23"/>
    <mergeCell ref="L22:L23"/>
    <mergeCell ref="A22:A23"/>
    <mergeCell ref="B22:B23"/>
    <mergeCell ref="C22:C23"/>
    <mergeCell ref="D22:D23"/>
    <mergeCell ref="E21:F21"/>
    <mergeCell ref="G21:I21"/>
    <mergeCell ref="J21:K21"/>
    <mergeCell ref="I17:I18"/>
    <mergeCell ref="J17:J18"/>
    <mergeCell ref="K17:K18"/>
    <mergeCell ref="A17:A18"/>
    <mergeCell ref="B17:B18"/>
    <mergeCell ref="C17:C18"/>
    <mergeCell ref="D17:D18"/>
    <mergeCell ref="B21:D21"/>
    <mergeCell ref="J13:K13"/>
    <mergeCell ref="G15:G16"/>
    <mergeCell ref="H15:H16"/>
    <mergeCell ref="L17:L18"/>
    <mergeCell ref="E17:E18"/>
    <mergeCell ref="F17:F18"/>
    <mergeCell ref="G17:G18"/>
    <mergeCell ref="H17:H18"/>
    <mergeCell ref="F15:F16"/>
    <mergeCell ref="I15:I16"/>
    <mergeCell ref="J15:J16"/>
    <mergeCell ref="K15:K16"/>
    <mergeCell ref="L15:L16"/>
    <mergeCell ref="A15:A16"/>
    <mergeCell ref="B15:B16"/>
    <mergeCell ref="C15:C16"/>
    <mergeCell ref="D15:D16"/>
    <mergeCell ref="E15:E16"/>
    <mergeCell ref="B13:B14"/>
    <mergeCell ref="C13:C14"/>
    <mergeCell ref="D13:D14"/>
    <mergeCell ref="E13:F13"/>
    <mergeCell ref="A2:A3"/>
    <mergeCell ref="B2:C2"/>
    <mergeCell ref="D2:H2"/>
    <mergeCell ref="B12:D12"/>
    <mergeCell ref="G13:I13"/>
  </mergeCells>
  <printOptions horizontalCentered="1"/>
  <pageMargins left="0.75" right="0.75" top="1" bottom="1" header="0.5" footer="0.5"/>
  <pageSetup fitToHeight="1" fitToWidth="1" horizontalDpi="400" verticalDpi="400" orientation="landscape" scale="89" r:id="rId1"/>
  <headerFooter alignWithMargins="0">
    <oddHeader>&amp;C&amp;"Arial,Bold"&amp;12Table A-10
Torrance Tank Farm Construction Vehicle Emissions</oddHeader>
    <oddFooter>&amp;CA-9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Environmental Audit,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 Baverman</dc:creator>
  <cp:keywords/>
  <dc:description/>
  <cp:lastModifiedBy>dsasaki</cp:lastModifiedBy>
  <cp:lastPrinted>2000-07-20T17:19:07Z</cp:lastPrinted>
  <dcterms:created xsi:type="dcterms:W3CDTF">2000-03-22T21:57:58Z</dcterms:created>
  <dcterms:modified xsi:type="dcterms:W3CDTF">2014-08-06T18:29:16Z</dcterms:modified>
  <cp:category/>
  <cp:version/>
  <cp:contentType/>
  <cp:contentStatus/>
</cp:coreProperties>
</file>